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95" tabRatio="800" firstSheet="2" activeTab="4"/>
  </bookViews>
  <sheets>
    <sheet name="1Р." sheetId="59" state="hidden" r:id="rId1"/>
    <sheet name="доходы 2016" sheetId="75" state="hidden" r:id="rId2"/>
    <sheet name="Доходы 2023( прил 1)" sheetId="125" r:id="rId3"/>
    <sheet name="Доходы 2024-2025 (прил 1-1)" sheetId="126" r:id="rId4"/>
    <sheet name="Функц 2023 (прил 2)" sheetId="117" r:id="rId5"/>
    <sheet name="Функц 2024-2025(прил 2-1)" sheetId="118" r:id="rId6"/>
    <sheet name="Вед. 2023 (прил 3)" sheetId="110" r:id="rId7"/>
    <sheet name="Вед.2024-2025 (прил 3-1)" sheetId="116" r:id="rId8"/>
    <sheet name="1Р. (2)" sheetId="120" state="hidden" r:id="rId9"/>
    <sheet name="доходы 2016 (2)" sheetId="121" state="hidden" r:id="rId10"/>
    <sheet name="Источники 2023 (прил 4)" sheetId="122" r:id="rId11"/>
    <sheet name="Источники 2024-2025 (прил.4-1)" sheetId="124" r:id="rId12"/>
  </sheets>
  <externalReferences>
    <externalReference r:id="rId13"/>
    <externalReference r:id="rId14"/>
    <externalReference r:id="rId15"/>
  </externalReferences>
  <definedNames>
    <definedName name="_xlnm.Print_Titles" localSheetId="1">'доходы 2016'!$8:$8</definedName>
    <definedName name="_xlnm.Print_Titles" localSheetId="9">'доходы 2016 (2)'!$8:$8</definedName>
    <definedName name="_xlnm.Print_Area" localSheetId="0">'1Р.'!$A$1:$H$65</definedName>
    <definedName name="_xlnm.Print_Area" localSheetId="8">'1Р. (2)'!$A$1:$H$65</definedName>
    <definedName name="_xlnm.Print_Area" localSheetId="6">'Вед. 2023 (прил 3)'!$A$6:$N$184</definedName>
  </definedNames>
  <calcPr calcId="124519"/>
</workbook>
</file>

<file path=xl/calcChain.xml><?xml version="1.0" encoding="utf-8"?>
<calcChain xmlns="http://schemas.openxmlformats.org/spreadsheetml/2006/main">
  <c r="O101" i="116"/>
  <c r="N101"/>
  <c r="O165"/>
  <c r="N165"/>
  <c r="N165" i="110"/>
  <c r="N101" l="1"/>
  <c r="E138" i="117"/>
  <c r="E137" s="1"/>
  <c r="F126" i="118"/>
  <c r="E136" i="117" l="1"/>
  <c r="F65" i="118" l="1"/>
  <c r="F64" s="1"/>
  <c r="E65"/>
  <c r="E64" s="1"/>
  <c r="F175"/>
  <c r="O173" i="116" l="1"/>
  <c r="O172" s="1"/>
  <c r="O171" s="1"/>
  <c r="O170" s="1"/>
  <c r="O168"/>
  <c r="O167" s="1"/>
  <c r="O164"/>
  <c r="O163" s="1"/>
  <c r="O160"/>
  <c r="O159"/>
  <c r="O158" s="1"/>
  <c r="O156"/>
  <c r="O155"/>
  <c r="O154" s="1"/>
  <c r="O151"/>
  <c r="O149"/>
  <c r="O147"/>
  <c r="O144"/>
  <c r="O143"/>
  <c r="O140"/>
  <c r="O139" s="1"/>
  <c r="O138" s="1"/>
  <c r="O135"/>
  <c r="O134"/>
  <c r="O132"/>
  <c r="O131" s="1"/>
  <c r="O128"/>
  <c r="O127"/>
  <c r="O126" s="1"/>
  <c r="O123"/>
  <c r="O122" s="1"/>
  <c r="O120"/>
  <c r="O119" s="1"/>
  <c r="O117"/>
  <c r="O116" s="1"/>
  <c r="O114"/>
  <c r="O113" s="1"/>
  <c r="O111"/>
  <c r="O110" s="1"/>
  <c r="O109" s="1"/>
  <c r="O105"/>
  <c r="O104" s="1"/>
  <c r="O103" s="1"/>
  <c r="O99"/>
  <c r="O98" s="1"/>
  <c r="O97" s="1"/>
  <c r="O95"/>
  <c r="O93" s="1"/>
  <c r="O90"/>
  <c r="O89" s="1"/>
  <c r="O88" s="1"/>
  <c r="O87" s="1"/>
  <c r="O85"/>
  <c r="O84" s="1"/>
  <c r="O82"/>
  <c r="O81"/>
  <c r="O79"/>
  <c r="O78"/>
  <c r="O76"/>
  <c r="O75"/>
  <c r="O72"/>
  <c r="O70"/>
  <c r="O69"/>
  <c r="O67"/>
  <c r="O66" s="1"/>
  <c r="O64"/>
  <c r="O63" s="1"/>
  <c r="O61"/>
  <c r="O60"/>
  <c r="O59" s="1"/>
  <c r="O57"/>
  <c r="O56"/>
  <c r="O55" s="1"/>
  <c r="O53"/>
  <c r="O50" s="1"/>
  <c r="O48"/>
  <c r="O47" s="1"/>
  <c r="O45"/>
  <c r="O43"/>
  <c r="O41"/>
  <c r="O33"/>
  <c r="O32" s="1"/>
  <c r="O30"/>
  <c r="O29"/>
  <c r="O28" s="1"/>
  <c r="O26"/>
  <c r="O25" s="1"/>
  <c r="O23"/>
  <c r="O21"/>
  <c r="O19"/>
  <c r="O18"/>
  <c r="O14"/>
  <c r="O13" s="1"/>
  <c r="N173"/>
  <c r="N172" s="1"/>
  <c r="N171" s="1"/>
  <c r="N170" s="1"/>
  <c r="M172"/>
  <c r="M171" s="1"/>
  <c r="M170" s="1"/>
  <c r="L172"/>
  <c r="K172"/>
  <c r="K171" s="1"/>
  <c r="K170" s="1"/>
  <c r="L171"/>
  <c r="L170" s="1"/>
  <c r="J169"/>
  <c r="J168" s="1"/>
  <c r="I169"/>
  <c r="I168" s="1"/>
  <c r="H169"/>
  <c r="H168" s="1"/>
  <c r="N168"/>
  <c r="N167" s="1"/>
  <c r="N162" s="1"/>
  <c r="K166"/>
  <c r="K165"/>
  <c r="N164"/>
  <c r="N163" s="1"/>
  <c r="K164"/>
  <c r="M163"/>
  <c r="M162" s="1"/>
  <c r="L163"/>
  <c r="L162" s="1"/>
  <c r="K163"/>
  <c r="K162" s="1"/>
  <c r="J163"/>
  <c r="J162" s="1"/>
  <c r="N160"/>
  <c r="N159"/>
  <c r="N158" s="1"/>
  <c r="M159"/>
  <c r="M158" s="1"/>
  <c r="L159"/>
  <c r="L158" s="1"/>
  <c r="K159"/>
  <c r="K158" s="1"/>
  <c r="N156"/>
  <c r="N155"/>
  <c r="N154" s="1"/>
  <c r="M155"/>
  <c r="M154" s="1"/>
  <c r="L155"/>
  <c r="L154" s="1"/>
  <c r="K155"/>
  <c r="K154" s="1"/>
  <c r="N151"/>
  <c r="M150"/>
  <c r="M149" s="1"/>
  <c r="L150"/>
  <c r="L149" s="1"/>
  <c r="K150"/>
  <c r="K149" s="1"/>
  <c r="H150"/>
  <c r="H148" s="1"/>
  <c r="H147" s="1"/>
  <c r="N149"/>
  <c r="H149"/>
  <c r="J148"/>
  <c r="I148"/>
  <c r="I147" s="1"/>
  <c r="N147"/>
  <c r="J147"/>
  <c r="K145"/>
  <c r="K142" s="1"/>
  <c r="N144"/>
  <c r="K144"/>
  <c r="N143"/>
  <c r="M142"/>
  <c r="L142"/>
  <c r="K141"/>
  <c r="N140"/>
  <c r="N139" s="1"/>
  <c r="N138" s="1"/>
  <c r="K140"/>
  <c r="M139"/>
  <c r="M138" s="1"/>
  <c r="M137" s="1"/>
  <c r="L139"/>
  <c r="K139"/>
  <c r="K138" s="1"/>
  <c r="K137" s="1"/>
  <c r="N135"/>
  <c r="N134"/>
  <c r="M134"/>
  <c r="L134"/>
  <c r="K134"/>
  <c r="J133"/>
  <c r="I133"/>
  <c r="H133"/>
  <c r="N132"/>
  <c r="N131" s="1"/>
  <c r="J132"/>
  <c r="I132"/>
  <c r="H132"/>
  <c r="M131"/>
  <c r="L131"/>
  <c r="K131"/>
  <c r="H131"/>
  <c r="M130"/>
  <c r="M126" s="1"/>
  <c r="L130"/>
  <c r="L126" s="1"/>
  <c r="K130"/>
  <c r="K126" s="1"/>
  <c r="J130"/>
  <c r="J126" s="1"/>
  <c r="I130"/>
  <c r="I126" s="1"/>
  <c r="H130"/>
  <c r="J129"/>
  <c r="J123" s="1"/>
  <c r="I129"/>
  <c r="I123" s="1"/>
  <c r="H129"/>
  <c r="H123" s="1"/>
  <c r="N128"/>
  <c r="J128"/>
  <c r="I128"/>
  <c r="H128"/>
  <c r="N127"/>
  <c r="N126" s="1"/>
  <c r="H127"/>
  <c r="H126"/>
  <c r="H125"/>
  <c r="J124"/>
  <c r="I124"/>
  <c r="H124"/>
  <c r="N123"/>
  <c r="N122" s="1"/>
  <c r="M122"/>
  <c r="M119" s="1"/>
  <c r="L122"/>
  <c r="L119" s="1"/>
  <c r="K122"/>
  <c r="K119" s="1"/>
  <c r="K121"/>
  <c r="J121"/>
  <c r="I121"/>
  <c r="H121"/>
  <c r="H120" s="1"/>
  <c r="N120"/>
  <c r="N119" s="1"/>
  <c r="K120"/>
  <c r="J120"/>
  <c r="I120"/>
  <c r="J119"/>
  <c r="J116" s="1"/>
  <c r="I119"/>
  <c r="H119"/>
  <c r="N117"/>
  <c r="N116" s="1"/>
  <c r="M116"/>
  <c r="L116"/>
  <c r="K116"/>
  <c r="I116"/>
  <c r="H116"/>
  <c r="H115"/>
  <c r="N114"/>
  <c r="N113" s="1"/>
  <c r="H114"/>
  <c r="M113"/>
  <c r="L113"/>
  <c r="K113"/>
  <c r="J113"/>
  <c r="I113"/>
  <c r="H113"/>
  <c r="J112"/>
  <c r="J111" s="1"/>
  <c r="I112"/>
  <c r="H112"/>
  <c r="N111"/>
  <c r="N110" s="1"/>
  <c r="N109" s="1"/>
  <c r="I111"/>
  <c r="H111"/>
  <c r="M110"/>
  <c r="L110"/>
  <c r="K110"/>
  <c r="J110"/>
  <c r="I110"/>
  <c r="H110"/>
  <c r="J107"/>
  <c r="I107"/>
  <c r="H107"/>
  <c r="K106"/>
  <c r="H106"/>
  <c r="H104" s="1"/>
  <c r="N105"/>
  <c r="N104" s="1"/>
  <c r="N103" s="1"/>
  <c r="K105"/>
  <c r="H105"/>
  <c r="J104"/>
  <c r="I104"/>
  <c r="H103"/>
  <c r="K100"/>
  <c r="K98" s="1"/>
  <c r="H100"/>
  <c r="H98" s="1"/>
  <c r="N99"/>
  <c r="N98" s="1"/>
  <c r="N97" s="1"/>
  <c r="K99"/>
  <c r="H99"/>
  <c r="M98"/>
  <c r="M89" s="1"/>
  <c r="L98"/>
  <c r="J98"/>
  <c r="I98"/>
  <c r="M97"/>
  <c r="L97"/>
  <c r="H97"/>
  <c r="H91" s="1"/>
  <c r="N95"/>
  <c r="N94" s="1"/>
  <c r="M94"/>
  <c r="L94"/>
  <c r="L93" s="1"/>
  <c r="K94"/>
  <c r="K93" s="1"/>
  <c r="J94"/>
  <c r="I94"/>
  <c r="H94"/>
  <c r="M93"/>
  <c r="H93"/>
  <c r="J91"/>
  <c r="I91"/>
  <c r="N90"/>
  <c r="N89" s="1"/>
  <c r="N88" s="1"/>
  <c r="N87" s="1"/>
  <c r="J90"/>
  <c r="I90"/>
  <c r="H90"/>
  <c r="L89"/>
  <c r="H89"/>
  <c r="H81" s="1"/>
  <c r="M88"/>
  <c r="M87" s="1"/>
  <c r="L88"/>
  <c r="L87" s="1"/>
  <c r="K88"/>
  <c r="K87" s="1"/>
  <c r="J88"/>
  <c r="J78" s="1"/>
  <c r="J62" s="1"/>
  <c r="I88"/>
  <c r="I78" s="1"/>
  <c r="I62" s="1"/>
  <c r="H88"/>
  <c r="N85"/>
  <c r="N84" s="1"/>
  <c r="N82"/>
  <c r="N81"/>
  <c r="M81"/>
  <c r="L81"/>
  <c r="K81"/>
  <c r="J81"/>
  <c r="I81"/>
  <c r="N79"/>
  <c r="N78"/>
  <c r="M78"/>
  <c r="L78"/>
  <c r="K78"/>
  <c r="H78"/>
  <c r="H62" s="1"/>
  <c r="N76"/>
  <c r="N75"/>
  <c r="M75"/>
  <c r="L75"/>
  <c r="K75"/>
  <c r="N72"/>
  <c r="M72"/>
  <c r="L72"/>
  <c r="K72"/>
  <c r="J72"/>
  <c r="I72"/>
  <c r="H72"/>
  <c r="N70"/>
  <c r="N69"/>
  <c r="M69"/>
  <c r="L69"/>
  <c r="K69"/>
  <c r="M68"/>
  <c r="M67" s="1"/>
  <c r="L68"/>
  <c r="L67" s="1"/>
  <c r="K68"/>
  <c r="K67" s="1"/>
  <c r="H68"/>
  <c r="N67"/>
  <c r="N66" s="1"/>
  <c r="H67"/>
  <c r="N64"/>
  <c r="N63" s="1"/>
  <c r="N61"/>
  <c r="N60"/>
  <c r="N59" s="1"/>
  <c r="M60"/>
  <c r="L60"/>
  <c r="K60"/>
  <c r="J58"/>
  <c r="J57" s="1"/>
  <c r="I58"/>
  <c r="I57" s="1"/>
  <c r="H58"/>
  <c r="H57" s="1"/>
  <c r="N57"/>
  <c r="N56"/>
  <c r="M56"/>
  <c r="M55" s="1"/>
  <c r="L56"/>
  <c r="L55" s="1"/>
  <c r="K56"/>
  <c r="K55" s="1"/>
  <c r="N55"/>
  <c r="J55"/>
  <c r="I55"/>
  <c r="H55"/>
  <c r="N53"/>
  <c r="N51"/>
  <c r="N48"/>
  <c r="N47" s="1"/>
  <c r="M46"/>
  <c r="M45" s="1"/>
  <c r="L46"/>
  <c r="L45" s="1"/>
  <c r="K46"/>
  <c r="K45" s="1"/>
  <c r="H46"/>
  <c r="N45"/>
  <c r="H45"/>
  <c r="M44"/>
  <c r="M43" s="1"/>
  <c r="L44"/>
  <c r="L43" s="1"/>
  <c r="K44"/>
  <c r="K40" s="1"/>
  <c r="H44"/>
  <c r="H42" s="1"/>
  <c r="H41" s="1"/>
  <c r="N43"/>
  <c r="H43"/>
  <c r="J42"/>
  <c r="J41" s="1"/>
  <c r="I42"/>
  <c r="I41" s="1"/>
  <c r="N41"/>
  <c r="N40" s="1"/>
  <c r="M40"/>
  <c r="H40"/>
  <c r="M39"/>
  <c r="L39"/>
  <c r="K39"/>
  <c r="M38"/>
  <c r="J38"/>
  <c r="J37" s="1"/>
  <c r="I38"/>
  <c r="H38"/>
  <c r="I37"/>
  <c r="N33"/>
  <c r="N32" s="1"/>
  <c r="N30"/>
  <c r="N29"/>
  <c r="N28" s="1"/>
  <c r="M29"/>
  <c r="L29"/>
  <c r="K29"/>
  <c r="J29"/>
  <c r="J71" s="1"/>
  <c r="J69" s="1"/>
  <c r="I29"/>
  <c r="I71" s="1"/>
  <c r="H29"/>
  <c r="H71" s="1"/>
  <c r="H27"/>
  <c r="N26"/>
  <c r="N25" s="1"/>
  <c r="H26"/>
  <c r="M25"/>
  <c r="L25"/>
  <c r="K25"/>
  <c r="J25"/>
  <c r="J16" s="1"/>
  <c r="I25"/>
  <c r="I16" s="1"/>
  <c r="H25"/>
  <c r="H16" s="1"/>
  <c r="N23"/>
  <c r="N21"/>
  <c r="N19"/>
  <c r="N18"/>
  <c r="M18"/>
  <c r="L18"/>
  <c r="K18"/>
  <c r="M17"/>
  <c r="L17"/>
  <c r="K17"/>
  <c r="J17"/>
  <c r="I17"/>
  <c r="H17"/>
  <c r="M16"/>
  <c r="H15"/>
  <c r="H13" s="1"/>
  <c r="N14"/>
  <c r="N13" s="1"/>
  <c r="H14"/>
  <c r="M13"/>
  <c r="L13"/>
  <c r="K13"/>
  <c r="J13"/>
  <c r="I13"/>
  <c r="M11"/>
  <c r="M10" s="1"/>
  <c r="K166" i="110"/>
  <c r="E64" i="117"/>
  <c r="E63" s="1"/>
  <c r="I69" i="116" l="1"/>
  <c r="I70"/>
  <c r="J35"/>
  <c r="J36"/>
  <c r="I11"/>
  <c r="N130"/>
  <c r="I35"/>
  <c r="I36"/>
  <c r="L59"/>
  <c r="M153"/>
  <c r="O162"/>
  <c r="N17"/>
  <c r="N50"/>
  <c r="N125"/>
  <c r="O146"/>
  <c r="O142" s="1"/>
  <c r="O137" s="1"/>
  <c r="K89"/>
  <c r="K97"/>
  <c r="N39"/>
  <c r="H87"/>
  <c r="L40"/>
  <c r="O40"/>
  <c r="O39" s="1"/>
  <c r="O38" s="1"/>
  <c r="K59"/>
  <c r="L16"/>
  <c r="M107"/>
  <c r="M104" s="1"/>
  <c r="M103" s="1"/>
  <c r="K16"/>
  <c r="L153"/>
  <c r="N93"/>
  <c r="N92" s="1"/>
  <c r="L138"/>
  <c r="L137" s="1"/>
  <c r="K153"/>
  <c r="O130"/>
  <c r="O125" s="1"/>
  <c r="O17"/>
  <c r="O16" s="1"/>
  <c r="O11" s="1"/>
  <c r="O10" s="1"/>
  <c r="M59"/>
  <c r="M37" s="1"/>
  <c r="K127"/>
  <c r="N146"/>
  <c r="N142" s="1"/>
  <c r="N137" s="1"/>
  <c r="O12"/>
  <c r="O153"/>
  <c r="O108"/>
  <c r="O107" s="1"/>
  <c r="O92"/>
  <c r="O94"/>
  <c r="H11"/>
  <c r="H10"/>
  <c r="L107"/>
  <c r="L104" s="1"/>
  <c r="L103" s="1"/>
  <c r="K107"/>
  <c r="K104" s="1"/>
  <c r="K103" s="1"/>
  <c r="H70"/>
  <c r="H69"/>
  <c r="I10"/>
  <c r="J60"/>
  <c r="J61"/>
  <c r="H60"/>
  <c r="H61"/>
  <c r="N153"/>
  <c r="N12"/>
  <c r="K38"/>
  <c r="K11"/>
  <c r="K10" s="1"/>
  <c r="I60"/>
  <c r="I61"/>
  <c r="N108"/>
  <c r="N107" s="1"/>
  <c r="J10"/>
  <c r="J11"/>
  <c r="J87"/>
  <c r="M125"/>
  <c r="I87"/>
  <c r="L125"/>
  <c r="K125"/>
  <c r="H37"/>
  <c r="J125"/>
  <c r="K43"/>
  <c r="I125"/>
  <c r="M127"/>
  <c r="J70"/>
  <c r="L127"/>
  <c r="M35" l="1"/>
  <c r="M175" s="1"/>
  <c r="M36"/>
  <c r="H35"/>
  <c r="H36"/>
  <c r="N16"/>
  <c r="N11" s="1"/>
  <c r="N10" s="1"/>
  <c r="N38"/>
  <c r="N37" s="1"/>
  <c r="O37"/>
  <c r="K37"/>
  <c r="L11"/>
  <c r="L10" s="1"/>
  <c r="L38"/>
  <c r="L37" s="1"/>
  <c r="F174" i="118"/>
  <c r="F173" s="1"/>
  <c r="F172" s="1"/>
  <c r="F170"/>
  <c r="F169" s="1"/>
  <c r="F167"/>
  <c r="F166" s="1"/>
  <c r="F165" s="1"/>
  <c r="F161"/>
  <c r="F160"/>
  <c r="F159" s="1"/>
  <c r="F157"/>
  <c r="F156"/>
  <c r="F155"/>
  <c r="F152"/>
  <c r="F150"/>
  <c r="F148"/>
  <c r="F145"/>
  <c r="F144" s="1"/>
  <c r="F143" s="1"/>
  <c r="F140"/>
  <c r="F139"/>
  <c r="F134"/>
  <c r="F133"/>
  <c r="F131"/>
  <c r="F130" s="1"/>
  <c r="F129" s="1"/>
  <c r="F125"/>
  <c r="F124" s="1"/>
  <c r="F121"/>
  <c r="F120" s="1"/>
  <c r="F118"/>
  <c r="F117"/>
  <c r="F115"/>
  <c r="F114" s="1"/>
  <c r="F112"/>
  <c r="F111" s="1"/>
  <c r="F109"/>
  <c r="F108" s="1"/>
  <c r="F107" s="1"/>
  <c r="F103"/>
  <c r="F102" s="1"/>
  <c r="F98"/>
  <c r="F96"/>
  <c r="F95" s="1"/>
  <c r="F94" s="1"/>
  <c r="F92"/>
  <c r="F91" s="1"/>
  <c r="F90" s="1"/>
  <c r="F87"/>
  <c r="F86" s="1"/>
  <c r="F84" s="1"/>
  <c r="F83" s="1"/>
  <c r="F81"/>
  <c r="F80" s="1"/>
  <c r="F78"/>
  <c r="F77"/>
  <c r="F75"/>
  <c r="F74"/>
  <c r="F72"/>
  <c r="F71"/>
  <c r="F70" s="1"/>
  <c r="F69"/>
  <c r="F68" s="1"/>
  <c r="F62"/>
  <c r="F61"/>
  <c r="F59"/>
  <c r="F58" s="1"/>
  <c r="F56"/>
  <c r="F55"/>
  <c r="F54"/>
  <c r="F52"/>
  <c r="F50"/>
  <c r="F48" s="1"/>
  <c r="F47" s="1"/>
  <c r="F44"/>
  <c r="F42"/>
  <c r="F38"/>
  <c r="F37" s="1"/>
  <c r="F35"/>
  <c r="F33"/>
  <c r="F31"/>
  <c r="F26"/>
  <c r="F25" s="1"/>
  <c r="F23"/>
  <c r="F18" s="1"/>
  <c r="F21"/>
  <c r="F19"/>
  <c r="F14"/>
  <c r="F13" s="1"/>
  <c r="F12" s="1"/>
  <c r="E175"/>
  <c r="E174"/>
  <c r="E173" s="1"/>
  <c r="E172" s="1"/>
  <c r="E170"/>
  <c r="E169" s="1"/>
  <c r="E167"/>
  <c r="E166" s="1"/>
  <c r="E165" s="1"/>
  <c r="E161"/>
  <c r="E160"/>
  <c r="E159"/>
  <c r="E157"/>
  <c r="E156"/>
  <c r="E155"/>
  <c r="E152"/>
  <c r="E150"/>
  <c r="E148"/>
  <c r="E145"/>
  <c r="E144" s="1"/>
  <c r="E143" s="1"/>
  <c r="E140"/>
  <c r="E139"/>
  <c r="E134"/>
  <c r="E133"/>
  <c r="E131"/>
  <c r="E130" s="1"/>
  <c r="E129" s="1"/>
  <c r="E126"/>
  <c r="E125"/>
  <c r="E124" s="1"/>
  <c r="E121"/>
  <c r="E120" s="1"/>
  <c r="E118"/>
  <c r="E117" s="1"/>
  <c r="E115"/>
  <c r="E114" s="1"/>
  <c r="E112"/>
  <c r="E111" s="1"/>
  <c r="E109"/>
  <c r="E108"/>
  <c r="E107" s="1"/>
  <c r="E103"/>
  <c r="E102" s="1"/>
  <c r="E98"/>
  <c r="E96"/>
  <c r="E92"/>
  <c r="E91" s="1"/>
  <c r="E90" s="1"/>
  <c r="E87"/>
  <c r="E86" s="1"/>
  <c r="E84" s="1"/>
  <c r="E83" s="1"/>
  <c r="E81"/>
  <c r="E80" s="1"/>
  <c r="E78"/>
  <c r="E77"/>
  <c r="E75"/>
  <c r="E74"/>
  <c r="E72"/>
  <c r="E71"/>
  <c r="E70" s="1"/>
  <c r="E69"/>
  <c r="E67" s="1"/>
  <c r="E62"/>
  <c r="E61"/>
  <c r="E59"/>
  <c r="E58" s="1"/>
  <c r="E56"/>
  <c r="E55"/>
  <c r="E54"/>
  <c r="E52"/>
  <c r="E50"/>
  <c r="E48" s="1"/>
  <c r="E47" s="1"/>
  <c r="E44"/>
  <c r="E42"/>
  <c r="E38"/>
  <c r="E37" s="1"/>
  <c r="E35"/>
  <c r="E33"/>
  <c r="E31"/>
  <c r="E26"/>
  <c r="E25" s="1"/>
  <c r="E23"/>
  <c r="E18" s="1"/>
  <c r="E21"/>
  <c r="E19"/>
  <c r="E14"/>
  <c r="E13" s="1"/>
  <c r="E12" s="1"/>
  <c r="L35" i="116" l="1"/>
  <c r="L36"/>
  <c r="K35"/>
  <c r="K175" s="1"/>
  <c r="K36"/>
  <c r="F100" i="118"/>
  <c r="F101"/>
  <c r="E100"/>
  <c r="E101"/>
  <c r="E137"/>
  <c r="E138"/>
  <c r="F137"/>
  <c r="F138"/>
  <c r="E51"/>
  <c r="E46" s="1"/>
  <c r="E95"/>
  <c r="E94" s="1"/>
  <c r="F16"/>
  <c r="E17"/>
  <c r="F17"/>
  <c r="O35" i="116"/>
  <c r="O36"/>
  <c r="O175" s="1"/>
  <c r="N35"/>
  <c r="N36"/>
  <c r="N175" s="1"/>
  <c r="F128" i="118"/>
  <c r="F123" s="1"/>
  <c r="E128"/>
  <c r="E123" s="1"/>
  <c r="F30"/>
  <c r="E30"/>
  <c r="E29" s="1"/>
  <c r="F147"/>
  <c r="F142" s="1"/>
  <c r="F136" s="1"/>
  <c r="E147"/>
  <c r="E142" s="1"/>
  <c r="E136" s="1"/>
  <c r="F164"/>
  <c r="F163" s="1"/>
  <c r="E164"/>
  <c r="E163" s="1"/>
  <c r="E49"/>
  <c r="F67"/>
  <c r="F51" s="1"/>
  <c r="F46" s="1"/>
  <c r="L175" i="116"/>
  <c r="E154" i="118"/>
  <c r="F41"/>
  <c r="F40" s="1"/>
  <c r="F28" s="1"/>
  <c r="E41"/>
  <c r="E40" s="1"/>
  <c r="E28" s="1"/>
  <c r="F154"/>
  <c r="F106"/>
  <c r="F105" s="1"/>
  <c r="F29"/>
  <c r="F89"/>
  <c r="F49"/>
  <c r="E16"/>
  <c r="E89"/>
  <c r="E106"/>
  <c r="E105" s="1"/>
  <c r="E68"/>
  <c r="F11" l="1"/>
  <c r="F177" s="1"/>
  <c r="D18" i="124" s="1"/>
  <c r="E11" i="118"/>
  <c r="E177" s="1"/>
  <c r="C18" i="124" s="1"/>
  <c r="D17" l="1"/>
  <c r="D16" s="1"/>
  <c r="D15" s="1"/>
  <c r="C17"/>
  <c r="C16" s="1"/>
  <c r="C15" s="1"/>
  <c r="D13"/>
  <c r="D12" s="1"/>
  <c r="D11" s="1"/>
  <c r="C13"/>
  <c r="C12" s="1"/>
  <c r="C11" s="1"/>
  <c r="C16" i="122"/>
  <c r="C15" s="1"/>
  <c r="C14" s="1"/>
  <c r="C12"/>
  <c r="C11" s="1"/>
  <c r="C10" s="1"/>
  <c r="J73" i="12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N173" i="110"/>
  <c r="N172" s="1"/>
  <c r="N171" s="1"/>
  <c r="N170" s="1"/>
  <c r="M172"/>
  <c r="M171" s="1"/>
  <c r="M170" s="1"/>
  <c r="L172"/>
  <c r="L171" s="1"/>
  <c r="L170" s="1"/>
  <c r="K172"/>
  <c r="K171" s="1"/>
  <c r="K170" s="1"/>
  <c r="M163"/>
  <c r="M162" s="1"/>
  <c r="H169"/>
  <c r="H168" s="1"/>
  <c r="J169"/>
  <c r="J168" s="1"/>
  <c r="I169"/>
  <c r="I168" s="1"/>
  <c r="N168"/>
  <c r="N167" s="1"/>
  <c r="K165"/>
  <c r="N164"/>
  <c r="N163" s="1"/>
  <c r="K164"/>
  <c r="L163"/>
  <c r="L162" s="1"/>
  <c r="K163"/>
  <c r="K162" s="1"/>
  <c r="J163"/>
  <c r="J162" s="1"/>
  <c r="N160"/>
  <c r="N159"/>
  <c r="N158" s="1"/>
  <c r="M159"/>
  <c r="M158" s="1"/>
  <c r="L159"/>
  <c r="L158" s="1"/>
  <c r="K159"/>
  <c r="K158" s="1"/>
  <c r="N156"/>
  <c r="N155"/>
  <c r="N154" s="1"/>
  <c r="M155"/>
  <c r="M154" s="1"/>
  <c r="L155"/>
  <c r="L154" s="1"/>
  <c r="K155"/>
  <c r="K154" s="1"/>
  <c r="N151"/>
  <c r="M150"/>
  <c r="M149" s="1"/>
  <c r="L150"/>
  <c r="L149" s="1"/>
  <c r="K150"/>
  <c r="K149" s="1"/>
  <c r="H150"/>
  <c r="H148" s="1"/>
  <c r="H147" s="1"/>
  <c r="N149"/>
  <c r="H149"/>
  <c r="J148"/>
  <c r="J147" s="1"/>
  <c r="I148"/>
  <c r="I147" s="1"/>
  <c r="N147"/>
  <c r="K145"/>
  <c r="K142" s="1"/>
  <c r="N144"/>
  <c r="K144"/>
  <c r="N143"/>
  <c r="M142"/>
  <c r="L142"/>
  <c r="K141"/>
  <c r="N140"/>
  <c r="N139" s="1"/>
  <c r="N138" s="1"/>
  <c r="K140"/>
  <c r="M139"/>
  <c r="L139"/>
  <c r="K139"/>
  <c r="N135"/>
  <c r="N134"/>
  <c r="M134"/>
  <c r="M130" s="1"/>
  <c r="L134"/>
  <c r="L130" s="1"/>
  <c r="K134"/>
  <c r="J133"/>
  <c r="I133"/>
  <c r="H133"/>
  <c r="N132"/>
  <c r="N131" s="1"/>
  <c r="J132"/>
  <c r="I132"/>
  <c r="H132"/>
  <c r="M131"/>
  <c r="L131"/>
  <c r="K131"/>
  <c r="H131"/>
  <c r="K130"/>
  <c r="K126" s="1"/>
  <c r="J130"/>
  <c r="J124" s="1"/>
  <c r="I130"/>
  <c r="I124" s="1"/>
  <c r="H130"/>
  <c r="H126" s="1"/>
  <c r="J129"/>
  <c r="J123" s="1"/>
  <c r="I129"/>
  <c r="I123" s="1"/>
  <c r="H129"/>
  <c r="H123" s="1"/>
  <c r="N128"/>
  <c r="J128"/>
  <c r="I128"/>
  <c r="H128"/>
  <c r="N127"/>
  <c r="N126" s="1"/>
  <c r="H127"/>
  <c r="N123"/>
  <c r="N122" s="1"/>
  <c r="M122"/>
  <c r="M119" s="1"/>
  <c r="L122"/>
  <c r="L119" s="1"/>
  <c r="K122"/>
  <c r="K119" s="1"/>
  <c r="K121"/>
  <c r="J121"/>
  <c r="J120" s="1"/>
  <c r="I121"/>
  <c r="I120" s="1"/>
  <c r="H121"/>
  <c r="H120" s="1"/>
  <c r="N120"/>
  <c r="N119" s="1"/>
  <c r="K120"/>
  <c r="J119"/>
  <c r="J116" s="1"/>
  <c r="I119"/>
  <c r="I116" s="1"/>
  <c r="H119"/>
  <c r="H116" s="1"/>
  <c r="N117"/>
  <c r="N116" s="1"/>
  <c r="M116"/>
  <c r="L116"/>
  <c r="K116"/>
  <c r="H115"/>
  <c r="N114"/>
  <c r="N113" s="1"/>
  <c r="H114"/>
  <c r="M113"/>
  <c r="L113"/>
  <c r="K113"/>
  <c r="J113"/>
  <c r="I113"/>
  <c r="H113"/>
  <c r="J112"/>
  <c r="J111" s="1"/>
  <c r="I112"/>
  <c r="I111" s="1"/>
  <c r="H112"/>
  <c r="H111" s="1"/>
  <c r="N111"/>
  <c r="N110" s="1"/>
  <c r="M110"/>
  <c r="L110"/>
  <c r="K110"/>
  <c r="J110"/>
  <c r="I110"/>
  <c r="H110"/>
  <c r="J107"/>
  <c r="I107"/>
  <c r="H107"/>
  <c r="K106"/>
  <c r="H106"/>
  <c r="H104" s="1"/>
  <c r="N105"/>
  <c r="N104" s="1"/>
  <c r="N103" s="1"/>
  <c r="K105"/>
  <c r="H105"/>
  <c r="J104"/>
  <c r="I104"/>
  <c r="H103"/>
  <c r="K100"/>
  <c r="K98" s="1"/>
  <c r="H100"/>
  <c r="H98" s="1"/>
  <c r="N99"/>
  <c r="N98" s="1"/>
  <c r="N97" s="1"/>
  <c r="K99"/>
  <c r="H99"/>
  <c r="M98"/>
  <c r="M97" s="1"/>
  <c r="L98"/>
  <c r="L89" s="1"/>
  <c r="J98"/>
  <c r="I98"/>
  <c r="H97"/>
  <c r="H91" s="1"/>
  <c r="N95"/>
  <c r="N93" s="1"/>
  <c r="M94"/>
  <c r="M93" s="1"/>
  <c r="L94"/>
  <c r="L93" s="1"/>
  <c r="K94"/>
  <c r="K93" s="1"/>
  <c r="J94"/>
  <c r="I94"/>
  <c r="H94"/>
  <c r="H93"/>
  <c r="J91"/>
  <c r="I91"/>
  <c r="N90"/>
  <c r="N89" s="1"/>
  <c r="N88" s="1"/>
  <c r="N87" s="1"/>
  <c r="J90"/>
  <c r="I90"/>
  <c r="H90"/>
  <c r="H89"/>
  <c r="H81" s="1"/>
  <c r="M88"/>
  <c r="M87" s="1"/>
  <c r="L88"/>
  <c r="L87" s="1"/>
  <c r="K88"/>
  <c r="K87" s="1"/>
  <c r="J88"/>
  <c r="I88"/>
  <c r="I87" s="1"/>
  <c r="H88"/>
  <c r="H78" s="1"/>
  <c r="H62" s="1"/>
  <c r="N85"/>
  <c r="N84" s="1"/>
  <c r="N82"/>
  <c r="N81"/>
  <c r="M81"/>
  <c r="L81"/>
  <c r="K81"/>
  <c r="J81"/>
  <c r="I81"/>
  <c r="N79"/>
  <c r="N78"/>
  <c r="M78"/>
  <c r="L78"/>
  <c r="K78"/>
  <c r="N76"/>
  <c r="N75"/>
  <c r="M75"/>
  <c r="L75"/>
  <c r="K75"/>
  <c r="N72"/>
  <c r="M72"/>
  <c r="L72"/>
  <c r="K72"/>
  <c r="J72"/>
  <c r="I72"/>
  <c r="H72"/>
  <c r="N70"/>
  <c r="N69"/>
  <c r="M69"/>
  <c r="L69"/>
  <c r="K69"/>
  <c r="M68"/>
  <c r="M67" s="1"/>
  <c r="L68"/>
  <c r="L67" s="1"/>
  <c r="K68"/>
  <c r="K67" s="1"/>
  <c r="H68"/>
  <c r="N67"/>
  <c r="N66" s="1"/>
  <c r="H67"/>
  <c r="N64"/>
  <c r="N63" s="1"/>
  <c r="N61"/>
  <c r="N60"/>
  <c r="M60"/>
  <c r="L60"/>
  <c r="K60"/>
  <c r="J58"/>
  <c r="J57" s="1"/>
  <c r="I58"/>
  <c r="I57" s="1"/>
  <c r="H58"/>
  <c r="H57" s="1"/>
  <c r="N57"/>
  <c r="N56"/>
  <c r="N55" s="1"/>
  <c r="M56"/>
  <c r="M55" s="1"/>
  <c r="L56"/>
  <c r="L55" s="1"/>
  <c r="K56"/>
  <c r="K55" s="1"/>
  <c r="J55"/>
  <c r="I55"/>
  <c r="H55"/>
  <c r="N53"/>
  <c r="N51"/>
  <c r="N48"/>
  <c r="N47" s="1"/>
  <c r="M46"/>
  <c r="M45" s="1"/>
  <c r="L46"/>
  <c r="L45" s="1"/>
  <c r="K46"/>
  <c r="K45" s="1"/>
  <c r="H46"/>
  <c r="N45"/>
  <c r="H45"/>
  <c r="M44"/>
  <c r="M40" s="1"/>
  <c r="M38" s="1"/>
  <c r="L44"/>
  <c r="L43" s="1"/>
  <c r="K44"/>
  <c r="K43" s="1"/>
  <c r="H44"/>
  <c r="H42" s="1"/>
  <c r="H41" s="1"/>
  <c r="N43"/>
  <c r="H43"/>
  <c r="J42"/>
  <c r="J41" s="1"/>
  <c r="I42"/>
  <c r="I41" s="1"/>
  <c r="N41"/>
  <c r="H40"/>
  <c r="M39"/>
  <c r="L39"/>
  <c r="K39"/>
  <c r="J38"/>
  <c r="I38"/>
  <c r="I37" s="1"/>
  <c r="I36" s="1"/>
  <c r="H38"/>
  <c r="J37"/>
  <c r="J36" s="1"/>
  <c r="N34"/>
  <c r="N33" s="1"/>
  <c r="N32" s="1"/>
  <c r="N30"/>
  <c r="N29"/>
  <c r="M29"/>
  <c r="L29"/>
  <c r="K29"/>
  <c r="J29"/>
  <c r="J71" s="1"/>
  <c r="I29"/>
  <c r="I71" s="1"/>
  <c r="H29"/>
  <c r="H71" s="1"/>
  <c r="N28"/>
  <c r="H27"/>
  <c r="N26"/>
  <c r="N25" s="1"/>
  <c r="N17" s="1"/>
  <c r="N16" s="1"/>
  <c r="H26"/>
  <c r="M25"/>
  <c r="L25"/>
  <c r="K25"/>
  <c r="J25"/>
  <c r="I25"/>
  <c r="H25"/>
  <c r="N23"/>
  <c r="N21"/>
  <c r="N19"/>
  <c r="N18"/>
  <c r="M18"/>
  <c r="L18"/>
  <c r="K18"/>
  <c r="M17"/>
  <c r="L17"/>
  <c r="K17"/>
  <c r="J17"/>
  <c r="I17"/>
  <c r="H17"/>
  <c r="J16"/>
  <c r="I16"/>
  <c r="H16"/>
  <c r="H15"/>
  <c r="H13" s="1"/>
  <c r="N14"/>
  <c r="N13" s="1"/>
  <c r="H14"/>
  <c r="M13"/>
  <c r="L13"/>
  <c r="K13"/>
  <c r="J13"/>
  <c r="I13"/>
  <c r="E173" i="117"/>
  <c r="E172" s="1"/>
  <c r="E171" s="1"/>
  <c r="E169"/>
  <c r="E168" s="1"/>
  <c r="E166"/>
  <c r="E165" s="1"/>
  <c r="E164" s="1"/>
  <c r="E159"/>
  <c r="E158" s="1"/>
  <c r="E154"/>
  <c r="E151"/>
  <c r="E149"/>
  <c r="E147"/>
  <c r="E144"/>
  <c r="E143" s="1"/>
  <c r="E142" s="1"/>
  <c r="E139"/>
  <c r="E132"/>
  <c r="E130"/>
  <c r="E129" s="1"/>
  <c r="E124"/>
  <c r="E123" s="1"/>
  <c r="E125"/>
  <c r="E120"/>
  <c r="E119" s="1"/>
  <c r="E117"/>
  <c r="E116" s="1"/>
  <c r="E114"/>
  <c r="E113" s="1"/>
  <c r="E111"/>
  <c r="E110" s="1"/>
  <c r="E108"/>
  <c r="E107" s="1"/>
  <c r="E102"/>
  <c r="E101" s="1"/>
  <c r="E97"/>
  <c r="E95"/>
  <c r="E91"/>
  <c r="E90" s="1"/>
  <c r="E89" s="1"/>
  <c r="E86"/>
  <c r="E85" s="1"/>
  <c r="E80"/>
  <c r="E79" s="1"/>
  <c r="E76"/>
  <c r="E74"/>
  <c r="E71"/>
  <c r="E68"/>
  <c r="E67" s="1"/>
  <c r="E60"/>
  <c r="E58"/>
  <c r="E57" s="1"/>
  <c r="E54"/>
  <c r="E55"/>
  <c r="E53"/>
  <c r="E51"/>
  <c r="E49"/>
  <c r="E47" s="1"/>
  <c r="E46" s="1"/>
  <c r="E43"/>
  <c r="E41"/>
  <c r="E37"/>
  <c r="E36" s="1"/>
  <c r="E34"/>
  <c r="E32"/>
  <c r="E30"/>
  <c r="E25"/>
  <c r="E24" s="1"/>
  <c r="E22"/>
  <c r="E20"/>
  <c r="E18"/>
  <c r="E13"/>
  <c r="E12" s="1"/>
  <c r="E11" s="1"/>
  <c r="E26" i="126"/>
  <c r="D26"/>
  <c r="E22"/>
  <c r="E21" s="1"/>
  <c r="D22"/>
  <c r="D21" s="1"/>
  <c r="E15"/>
  <c r="E14" s="1"/>
  <c r="E13" s="1"/>
  <c r="D15"/>
  <c r="D14" s="1"/>
  <c r="D13" s="1"/>
  <c r="E10"/>
  <c r="E9" s="1"/>
  <c r="E29" s="1"/>
  <c r="D10"/>
  <c r="D9" s="1"/>
  <c r="D27" i="125"/>
  <c r="D26" s="1"/>
  <c r="D23"/>
  <c r="D22" s="1"/>
  <c r="D16"/>
  <c r="D15" s="1"/>
  <c r="D11"/>
  <c r="D10" s="1"/>
  <c r="D9" s="1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I10" i="110" l="1"/>
  <c r="J87"/>
  <c r="E83" i="117"/>
  <c r="E82" s="1"/>
  <c r="E84"/>
  <c r="E99"/>
  <c r="E100"/>
  <c r="E128"/>
  <c r="E106"/>
  <c r="N94" i="110"/>
  <c r="D19" i="124"/>
  <c r="D20" s="1"/>
  <c r="D10"/>
  <c r="C19"/>
  <c r="C20" s="1"/>
  <c r="C10"/>
  <c r="C18" i="122"/>
  <c r="C19" s="1"/>
  <c r="C9"/>
  <c r="J78" i="110"/>
  <c r="J62" s="1"/>
  <c r="J61" s="1"/>
  <c r="I78"/>
  <c r="I62" s="1"/>
  <c r="I61" s="1"/>
  <c r="J126"/>
  <c r="I126"/>
  <c r="L107"/>
  <c r="L104" s="1"/>
  <c r="L103" s="1"/>
  <c r="K125"/>
  <c r="J10"/>
  <c r="L97"/>
  <c r="K107"/>
  <c r="K104" s="1"/>
  <c r="K103" s="1"/>
  <c r="M89"/>
  <c r="N92"/>
  <c r="N130"/>
  <c r="N125" s="1"/>
  <c r="K127"/>
  <c r="M138"/>
  <c r="M137" s="1"/>
  <c r="N146"/>
  <c r="N142" s="1"/>
  <c r="N137" s="1"/>
  <c r="M153"/>
  <c r="M43"/>
  <c r="L153"/>
  <c r="N50"/>
  <c r="M107"/>
  <c r="M104" s="1"/>
  <c r="M103" s="1"/>
  <c r="K153"/>
  <c r="H61"/>
  <c r="H60"/>
  <c r="M126"/>
  <c r="M127"/>
  <c r="M125"/>
  <c r="L126"/>
  <c r="L127"/>
  <c r="L125"/>
  <c r="L16"/>
  <c r="N109"/>
  <c r="J11"/>
  <c r="M16"/>
  <c r="H125"/>
  <c r="K16"/>
  <c r="L138"/>
  <c r="L137" s="1"/>
  <c r="N40"/>
  <c r="N39" s="1"/>
  <c r="K138"/>
  <c r="K137" s="1"/>
  <c r="M59"/>
  <c r="M37" s="1"/>
  <c r="L59"/>
  <c r="L40"/>
  <c r="L38" s="1"/>
  <c r="K59"/>
  <c r="K40"/>
  <c r="K38" s="1"/>
  <c r="K37" s="1"/>
  <c r="N153"/>
  <c r="M11"/>
  <c r="M10" s="1"/>
  <c r="N59"/>
  <c r="I69"/>
  <c r="I70"/>
  <c r="H69"/>
  <c r="H70"/>
  <c r="K97"/>
  <c r="K89"/>
  <c r="N162"/>
  <c r="J69"/>
  <c r="J70"/>
  <c r="J125"/>
  <c r="I125"/>
  <c r="H124"/>
  <c r="I11"/>
  <c r="E146" i="117"/>
  <c r="E141" s="1"/>
  <c r="E66"/>
  <c r="E105"/>
  <c r="E104" s="1"/>
  <c r="E160"/>
  <c r="E73"/>
  <c r="E70"/>
  <c r="E174"/>
  <c r="E40"/>
  <c r="E39" s="1"/>
  <c r="E29"/>
  <c r="E28" s="1"/>
  <c r="N11" i="110"/>
  <c r="N10" s="1"/>
  <c r="N12"/>
  <c r="D21" i="125"/>
  <c r="D14" s="1"/>
  <c r="D13" s="1"/>
  <c r="D29" s="1"/>
  <c r="E17" i="117"/>
  <c r="E16" s="1"/>
  <c r="E94"/>
  <c r="E93" s="1"/>
  <c r="E163"/>
  <c r="E162" s="1"/>
  <c r="E127"/>
  <c r="E122" s="1"/>
  <c r="E77"/>
  <c r="E133"/>
  <c r="E48"/>
  <c r="E61"/>
  <c r="E156"/>
  <c r="E155"/>
  <c r="E153" s="1"/>
  <c r="H87" i="110"/>
  <c r="H11"/>
  <c r="H10"/>
  <c r="H37"/>
  <c r="H36" s="1"/>
  <c r="E88" i="117" l="1"/>
  <c r="E69"/>
  <c r="K36" i="110"/>
  <c r="E15" i="117"/>
  <c r="E50"/>
  <c r="E45" s="1"/>
  <c r="N107" i="110"/>
  <c r="N108"/>
  <c r="D29" i="126"/>
  <c r="I60" i="110"/>
  <c r="J60"/>
  <c r="N38"/>
  <c r="N37" s="1"/>
  <c r="N175" s="1"/>
  <c r="M36"/>
  <c r="M175" s="1"/>
  <c r="L37"/>
  <c r="L36" s="1"/>
  <c r="K11"/>
  <c r="K10" s="1"/>
  <c r="K175" s="1"/>
  <c r="L11"/>
  <c r="L10" s="1"/>
  <c r="E135" i="117"/>
  <c r="E27"/>
  <c r="E10" l="1"/>
  <c r="E176" s="1"/>
  <c r="N36" i="110"/>
  <c r="L175"/>
</calcChain>
</file>

<file path=xl/sharedStrings.xml><?xml version="1.0" encoding="utf-8"?>
<sst xmlns="http://schemas.openxmlformats.org/spreadsheetml/2006/main" count="3621" uniqueCount="664">
  <si>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</si>
  <si>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</si>
  <si>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</si>
  <si>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</si>
  <si>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</si>
  <si>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</si>
  <si>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</si>
  <si>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</si>
  <si>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</si>
  <si>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</si>
  <si>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</si>
  <si>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</si>
  <si>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</si>
  <si>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</si>
  <si>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</si>
  <si>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</si>
  <si>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</si>
  <si>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</si>
  <si>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</si>
  <si>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</si>
  <si>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</si>
  <si>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</si>
  <si>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</si>
  <si>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</si>
  <si>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</si>
  <si>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</si>
  <si>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</si>
  <si>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</si>
  <si>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</si>
  <si>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</si>
  <si>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</si>
  <si>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</si>
  <si>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</si>
  <si>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</si>
  <si>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</si>
  <si>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</si>
  <si>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</si>
  <si>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</si>
  <si>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</si>
  <si>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</si>
  <si>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</si>
  <si>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</si>
  <si>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</si>
  <si>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</si>
  <si>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</si>
  <si>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</si>
  <si>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</si>
  <si>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</si>
  <si>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</si>
  <si>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</si>
  <si>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</si>
  <si>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</si>
  <si>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</si>
  <si>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</si>
  <si>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</si>
  <si>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</si>
  <si>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</si>
  <si>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</si>
  <si>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</si>
  <si>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</si>
  <si>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</si>
  <si>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</si>
  <si>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</si>
  <si>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</si>
  <si>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</si>
  <si>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</si>
  <si>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</si>
  <si>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</si>
  <si>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</si>
  <si>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</si>
  <si>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</si>
  <si>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</si>
  <si>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</si>
  <si>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</si>
  <si>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</si>
  <si>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</si>
  <si>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</si>
  <si>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</si>
  <si>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</si>
  <si>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</si>
  <si>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</si>
  <si>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</si>
  <si>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</si>
  <si>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</si>
  <si>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</si>
  <si>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</si>
  <si>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</si>
  <si>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</si>
  <si>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</si>
  <si>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</si>
  <si>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</si>
  <si>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</si>
  <si>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</si>
  <si>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</si>
  <si>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</si>
  <si>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</si>
  <si>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</si>
  <si>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</si>
  <si>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</si>
  <si>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</si>
  <si>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</si>
  <si>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</si>
  <si>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</si>
  <si>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</si>
  <si>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</si>
  <si>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</si>
  <si>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</si>
  <si>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</si>
  <si>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</si>
  <si>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</si>
  <si>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</si>
  <si>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</si>
  <si>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</si>
  <si>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</si>
  <si>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</si>
  <si>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</si>
  <si>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</si>
  <si>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</si>
  <si>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</si>
  <si>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</si>
  <si>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</si>
  <si>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</si>
  <si>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</si>
  <si>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</si>
  <si>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</si>
  <si>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</si>
  <si>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</si>
  <si>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</si>
  <si>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</si>
  <si>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</si>
  <si>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</si>
  <si>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</si>
  <si>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</si>
  <si>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</si>
  <si>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</si>
  <si>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</si>
  <si>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</si>
  <si>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</si>
  <si>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</si>
  <si>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</si>
  <si>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</si>
  <si>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</si>
  <si>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</si>
  <si>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</si>
  <si>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</si>
  <si>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</si>
  <si>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</si>
  <si>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</si>
  <si>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</si>
  <si>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</si>
  <si>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</si>
  <si>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</si>
  <si>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</si>
  <si>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</si>
  <si>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</si>
  <si>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</si>
  <si>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</si>
  <si>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</si>
  <si>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</si>
  <si>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</si>
  <si>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</si>
  <si>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</si>
  <si>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</si>
  <si>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</si>
  <si>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</si>
  <si>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</si>
  <si>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</si>
  <si>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</si>
  <si>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</si>
  <si>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</si>
  <si>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</si>
  <si>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</si>
  <si>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</si>
  <si>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</si>
  <si>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</si>
  <si>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</si>
  <si>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</si>
  <si>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</si>
  <si>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</si>
  <si>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</si>
  <si>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</si>
  <si>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</si>
  <si>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</si>
  <si>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</si>
  <si>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</si>
  <si>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</si>
  <si>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</si>
  <si>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</si>
  <si>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</si>
  <si>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</si>
  <si>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</si>
  <si>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</si>
  <si>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</si>
  <si>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</si>
  <si>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</si>
  <si>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</si>
  <si>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</si>
  <si>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</si>
  <si>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</si>
  <si>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</si>
  <si>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</si>
  <si>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</si>
  <si>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</si>
  <si>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</si>
  <si>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</si>
  <si>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</si>
  <si>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</si>
  <si>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</si>
  <si>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</si>
  <si>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</si>
  <si>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</si>
  <si>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</si>
  <si>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</si>
  <si>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</si>
  <si>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</si>
  <si>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</si>
  <si>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</si>
  <si>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</si>
  <si>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</si>
  <si>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</si>
  <si>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</si>
  <si>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>000 1 01 00000 00 0000 000</t>
  </si>
  <si>
    <t>НАЛОГИ НА ПРИБЫЛЬ, ДОХОДЫ</t>
  </si>
  <si>
    <t>Налог на доходы физических лиц</t>
  </si>
  <si>
    <t>182 1 01 02010 01 000 110</t>
  </si>
  <si>
    <t>000 2 02 00000 00 0000 150</t>
  </si>
  <si>
    <t>000 2 02 15001 00 0000 150</t>
  </si>
  <si>
    <t>993 2 02 15001 03 0000 150</t>
  </si>
  <si>
    <t>000 2 02 3000 00 0000 150</t>
  </si>
  <si>
    <t>000 2 02 30024 00 0000 150</t>
  </si>
  <si>
    <t>993 2 02 30024 03 0000 150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</si>
  <si>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</si>
  <si>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2.1.1.1</t>
  </si>
  <si>
    <t>993 2 02 30024 03 0100 150</t>
  </si>
  <si>
    <t>2.1.1.2</t>
  </si>
  <si>
    <t>993 2 02 30024 03 0200 150</t>
  </si>
  <si>
    <t>2.2</t>
  </si>
  <si>
    <t>000 2 02 30027 00 0000 150</t>
  </si>
  <si>
    <t>2.2.1</t>
  </si>
  <si>
    <t>993 2 02 30027 03 0000 150</t>
  </si>
  <si>
    <t>2.2.1.1</t>
  </si>
  <si>
    <t>993 2 02 30027 03 0100 150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</si>
  <si>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</si>
  <si>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</si>
  <si>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</si>
  <si>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</si>
  <si>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</si>
  <si>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</si>
  <si>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</si>
  <si>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</si>
  <si>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</si>
  <si>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</si>
  <si>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</si>
  <si>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</si>
  <si>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</si>
  <si>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</si>
  <si>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</si>
  <si>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</si>
  <si>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</si>
  <si>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</si>
  <si>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</si>
  <si>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0300</t>
  </si>
  <si>
    <t>Гражданская оборона</t>
  </si>
  <si>
    <t>0309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</si>
  <si>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</si>
  <si>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</si>
  <si>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</si>
  <si>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</si>
  <si>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</si>
  <si>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</si>
  <si>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</si>
  <si>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0500</t>
  </si>
  <si>
    <t>Благоустройство</t>
  </si>
  <si>
    <t>0503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</si>
  <si>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</si>
  <si>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</si>
  <si>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</si>
  <si>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</si>
  <si>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</si>
  <si>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</si>
  <si>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</si>
  <si>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</si>
  <si>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</si>
  <si>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</si>
  <si>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Социальное обеспечение населения</t>
  </si>
  <si>
    <t>1003</t>
  </si>
  <si>
    <t>Охрана семьи и детства</t>
  </si>
  <si>
    <t>1004</t>
  </si>
  <si>
    <t>1100</t>
  </si>
  <si>
    <t xml:space="preserve">Физическая культура </t>
  </si>
  <si>
    <t>1101</t>
  </si>
  <si>
    <t>1200</t>
  </si>
  <si>
    <t>Периодическая печать и издательства</t>
  </si>
  <si>
    <t>1202</t>
  </si>
  <si>
    <t>ИТОГО:</t>
  </si>
  <si>
    <t>Код целевой статьи</t>
  </si>
  <si>
    <t>Код вида расходов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</si>
  <si>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</si>
  <si>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</si>
  <si>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</si>
  <si>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</si>
  <si>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</si>
  <si>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</si>
  <si>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</si>
  <si>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</si>
  <si>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</si>
  <si>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</si>
  <si>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</si>
  <si>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</si>
  <si>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</si>
  <si>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</si>
  <si>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</si>
  <si>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</si>
  <si>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</si>
  <si>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</si>
  <si>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</si>
  <si>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</si>
  <si>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</si>
  <si>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</si>
  <si>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</si>
  <si>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</si>
  <si>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</si>
  <si>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</si>
  <si>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</si>
  <si>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</si>
  <si>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</si>
  <si>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</si>
  <si>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</si>
  <si>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</si>
  <si>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</si>
  <si>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</si>
  <si>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Проведение выборов в представтельные органы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</si>
  <si>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</si>
  <si>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</si>
  <si>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</si>
  <si>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</si>
  <si>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</si>
  <si>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</si>
  <si>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</si>
  <si>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</si>
  <si>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</si>
  <si>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</si>
  <si>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</si>
  <si>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</si>
  <si>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</si>
  <si>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</si>
  <si>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</si>
  <si>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</si>
  <si>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</si>
  <si>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79500 0052 0</t>
  </si>
  <si>
    <t>21900 0009 0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</si>
  <si>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</si>
  <si>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</si>
  <si>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</si>
  <si>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</si>
  <si>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>31500 0011 0</t>
  </si>
  <si>
    <t xml:space="preserve">Иные бюджетные ассигнования
</t>
  </si>
  <si>
    <t>Уплата налогов, сборов и иных платежей</t>
  </si>
  <si>
    <t>34500 0012 0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</si>
  <si>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</si>
  <si>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</si>
  <si>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</si>
  <si>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</si>
  <si>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</si>
  <si>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60000 0016 0</t>
  </si>
  <si>
    <t>60000 0017 0</t>
  </si>
  <si>
    <t>42800 0018 0</t>
  </si>
  <si>
    <t>43100 0019 0</t>
  </si>
  <si>
    <t>Расходы по содержанию и обеспечению МКУ "Лисий Нос"</t>
  </si>
  <si>
    <t>00200 0001 2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</si>
  <si>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</si>
  <si>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</si>
  <si>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</si>
  <si>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</si>
  <si>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</si>
  <si>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</si>
  <si>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</si>
  <si>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</si>
  <si>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</si>
  <si>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</si>
  <si>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45700 0025 1</t>
  </si>
  <si>
    <t xml:space="preserve">    Сумма на 2024 год    (тыс. руб.)</t>
  </si>
  <si>
    <t xml:space="preserve"> ВЕДОМСТВЕННАЯ СТРУКТУРА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</si>
  <si>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</si>
  <si>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</si>
  <si>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</si>
  <si>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</si>
  <si>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</si>
  <si>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</si>
  <si>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</si>
  <si>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</si>
  <si>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</si>
  <si>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</si>
  <si>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</si>
  <si>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</si>
  <si>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</si>
  <si>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</si>
  <si>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</si>
  <si>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</si>
  <si>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</si>
  <si>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</si>
  <si>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</si>
  <si>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</si>
  <si>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</si>
  <si>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02001 0001 0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</si>
  <si>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</si>
  <si>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</si>
  <si>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</si>
  <si>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</si>
  <si>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</si>
  <si>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</si>
  <si>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</si>
  <si>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</si>
  <si>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</si>
  <si>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</si>
  <si>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</si>
  <si>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</si>
  <si>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</si>
  <si>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</si>
  <si>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</si>
  <si>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</si>
  <si>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</si>
  <si>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</si>
  <si>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</si>
  <si>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</si>
  <si>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</si>
  <si>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</si>
  <si>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</si>
  <si>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</si>
  <si>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</si>
  <si>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</si>
  <si>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</si>
  <si>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</si>
  <si>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</si>
  <si>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</si>
  <si>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</si>
  <si>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</si>
  <si>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</si>
  <si>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</si>
  <si>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</si>
  <si>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</si>
  <si>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</si>
  <si>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</si>
  <si>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</si>
  <si>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</si>
  <si>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</si>
  <si>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</si>
  <si>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</si>
  <si>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</si>
  <si>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</si>
  <si>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</si>
  <si>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</si>
  <si>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</si>
  <si>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</si>
  <si>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</si>
  <si>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</si>
  <si>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</si>
  <si>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</si>
  <si>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</si>
  <si>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</si>
  <si>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</si>
  <si>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</si>
  <si>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</si>
  <si>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</si>
  <si>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</si>
  <si>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</si>
  <si>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</si>
  <si>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</si>
  <si>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</si>
  <si>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</si>
  <si>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</si>
  <si>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</si>
  <si>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</si>
  <si>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</si>
  <si>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</si>
  <si>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</si>
  <si>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</si>
  <si>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</si>
  <si>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</si>
  <si>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</si>
  <si>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</si>
  <si>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</si>
  <si>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</si>
  <si>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</si>
  <si>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</si>
  <si>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</si>
  <si>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</si>
  <si>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</si>
  <si>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</si>
  <si>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</si>
  <si>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</si>
  <si>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</si>
  <si>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</si>
  <si>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</si>
  <si>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</si>
  <si>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</si>
  <si>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</si>
  <si>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</si>
  <si>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</si>
  <si>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</si>
  <si>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</si>
  <si>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</si>
  <si>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</si>
  <si>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</si>
  <si>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</si>
  <si>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</si>
  <si>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</si>
  <si>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</si>
  <si>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</si>
  <si>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</si>
  <si>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</si>
  <si>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</si>
  <si>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</si>
  <si>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</si>
  <si>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</si>
  <si>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9</t>
  </si>
  <si>
    <t>9.1</t>
  </si>
  <si>
    <t>9.1.1</t>
  </si>
  <si>
    <t>9.1.1.1</t>
  </si>
  <si>
    <t>9.1.1.1.1</t>
  </si>
  <si>
    <t xml:space="preserve">    Сумма на 2023 год    (тыс. руб.)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</si>
  <si>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</si>
  <si>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</si>
  <si>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</si>
  <si>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</si>
  <si>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</si>
  <si>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</si>
  <si>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</si>
  <si>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</si>
  <si>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</si>
  <si>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</si>
  <si>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</si>
  <si>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</si>
  <si>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</si>
  <si>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</si>
  <si>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</si>
  <si>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</si>
  <si>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</si>
  <si>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</si>
  <si>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</si>
  <si>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</si>
  <si>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</si>
  <si>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</si>
  <si>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</si>
  <si>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 xml:space="preserve"> Сумма на 2023 год (тыс.руб)</t>
  </si>
  <si>
    <t xml:space="preserve"> Сумма на 2024 год (тыс.руб)</t>
  </si>
  <si>
    <t xml:space="preserve">    Сумма на 2025 год    (тыс. руб.)</t>
  </si>
  <si>
    <t xml:space="preserve"> Сумма на 2025 год (тыс.руб)</t>
  </si>
  <si>
    <t>79600 0053 0</t>
  </si>
  <si>
    <t>79700 0054 0</t>
  </si>
  <si>
    <t>79800 0055 0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</si>
  <si>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</si>
  <si>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00300 0001 3</t>
  </si>
  <si>
    <t>00400 0001 4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</si>
  <si>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</t>
  </si>
  <si>
    <t>00500 0001 5</t>
  </si>
  <si>
    <t>110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</si>
  <si>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</si>
  <si>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</si>
  <si>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</si>
  <si>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Резервные фонды </t>
  </si>
  <si>
    <t xml:space="preserve">Другие общегосударственные вопросы 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</si>
  <si>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</si>
  <si>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</si>
  <si>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 xml:space="preserve">Дорожное хозяйство (дорожные фонды) </t>
  </si>
  <si>
    <t xml:space="preserve">ЖИЛИЩНО-КОММУНАЛЬНОЕ ХОЗЯЙСТВО </t>
  </si>
  <si>
    <t xml:space="preserve">ОБРАЗОВАНИЕ </t>
  </si>
  <si>
    <t xml:space="preserve">Профессиональная подготовка, переподготовка и повышение квалификации 
</t>
  </si>
  <si>
    <t xml:space="preserve">КУЛЬТУРА, КИНЕМАТОГРАФИЯ </t>
  </si>
  <si>
    <t xml:space="preserve">Другие вопросы в области культуры, кинематографии </t>
  </si>
  <si>
    <t xml:space="preserve">СОЦИАЛЬНАЯ ПОЛИТИКА </t>
  </si>
  <si>
    <t xml:space="preserve">Социальное обеспечение населения </t>
  </si>
  <si>
    <t xml:space="preserve">Охрана семьи и детства </t>
  </si>
  <si>
    <t xml:space="preserve">ФИЗИЧЕСКАЯ КУЛЬТУРА И СПОРТ </t>
  </si>
  <si>
    <t xml:space="preserve">СРЕДСТВА МАССОВОЙ ИНФОРМАЦИИ </t>
  </si>
  <si>
    <t xml:space="preserve">Периодическая печать и издательства </t>
  </si>
  <si>
    <t xml:space="preserve"> ДОХОДЫ МЕСТНОГО БЮДЖЕТА ВНУТРИГОРОДСТКОГО МУНИЦИПАЛЬНОГО ОБРАЗОВАНИЯ ГОРОДА ФЕДЕРАЛЬНОГО ЗНАЧЕНИЯ САНКТ-ПЕТЕРБУРГА ПОСЕЛОК ЛИСИЙ НОС                                                               НА 2023 ГОД</t>
  </si>
  <si>
    <t xml:space="preserve">Закупка товаров, работ и услуг для государственных (муниципальных) нужд
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</si>
  <si>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</si>
  <si>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</si>
  <si>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Приложение № 3-1</t>
  </si>
  <si>
    <t>Приложение № 3</t>
  </si>
  <si>
    <t xml:space="preserve"> РАСХОДОВ  МЕСТНОГО БЮДЖЕТА ВНУТРИГОРОДСКОГО МУНИЦИПАЛЬНОГО ОБРАЗОВАНИЯ ГОРОДА ФЕДЕРАЛЬНОГО ЗНАЧЕНИЯ ПОСЕЛОК ЛИСИЙ НОС НА 2024-2025 ГОДЫ</t>
  </si>
  <si>
    <t xml:space="preserve"> РАСХОДОВ  МЕСТНОГО БЮДЖЕТА ВНУТРИГОРОДСКОГО МУНИЦИПАЛЬНОГО ОБРАЗОВАНИЯ ГОРОДА ФЕДЕРАЛЬНОГО ЗНАЧЕНИЯ ПОСЕЛОК ЛИСИЙ НОС НА 2023 ГОД</t>
  </si>
  <si>
    <t>ИСТОЧНИКИ ФИНАНСОВОГО ДИФИЦИТА МЕСТНОГО БЮДЖЕТА ВНУТРИГОРОДСКОГО МУНИЦИПАЛЬНОГО ОБРАЗОВАНИЯ ГОРОДА ФЕДЕРАЛЬНОГО ЗНАЧЕНИЯ ПОСЕЛОК ЛИСИЙ НОС НА 2024-2025 ГОДЫ</t>
  </si>
  <si>
    <t>Расходы МКУ "Лисий Нос" в части переданных полномочий</t>
  </si>
  <si>
    <t>Муниципальная прогамма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</si>
  <si>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>Муниципальная программа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</si>
  <si>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 xml:space="preserve">Муниципальна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</si>
  <si>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>Муниципальная программа " 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</si>
  <si>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Муниципальна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"</t>
  </si>
  <si>
    <t xml:space="preserve">Муниципальная программа "Проведение работ по военно-патриотическому воспитанию граждан" </t>
  </si>
  <si>
    <t>Муниципальная прогамма "Участие в реализации мер по профилактике дорожно-транспортного травматизма на территории муниципального образования"</t>
  </si>
  <si>
    <t xml:space="preserve">Муниципальная прогамма "Организация и проведение досуговых мероприятий для жителей муниципального образования" </t>
  </si>
  <si>
    <t>Муниципальна прогамма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</si>
  <si>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Муниципальна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</si>
  <si>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</si>
  <si>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>Муниципальная прогамма "Благоустройство"</t>
  </si>
  <si>
    <t xml:space="preserve">Муниципальная прогамма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</si>
  <si>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 xml:space="preserve">Муниципальная прогамма "Содействие развитию малого бизнеса на территории муниципального образования" </t>
  </si>
  <si>
    <t xml:space="preserve">Муниципальная прогамма "Текущий ремонт и содержание дорог, расположенных в пределах муниципального образования </t>
  </si>
  <si>
    <t>Муниципальная программа "Содержание муниципальной информационной службы"</t>
  </si>
  <si>
    <t>Муниципальная программа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</si>
  <si>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 xml:space="preserve"> Муниципальная программа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</si>
  <si>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 xml:space="preserve">Муницпальная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</si>
  <si>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>Муниципальная программа "Участие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</si>
  <si>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"</t>
  </si>
  <si>
    <t xml:space="preserve"> Муниципальная программа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</si>
  <si>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>Муниципальная прогамма "Текущий ремонт и содержание дорог, расположенных в пределах муниципального образования</t>
  </si>
  <si>
    <t xml:space="preserve">Муниципальная программа "Содействие развитию малого бизнеса на территории муниципального образования" </t>
  </si>
  <si>
    <t xml:space="preserve">Организация благоустройства территории муниципального образования в соответствии с законодательством в сфере благоустройства </t>
  </si>
  <si>
    <t>Проведение в установленном порядке минимально необходимых мероприятий по обеспечению доступной городской среды для маломобильных групп населения</t>
  </si>
  <si>
    <t>Организация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</si>
  <si>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Муниципальная прогамма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</si>
  <si>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>Муниципальная программа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</si>
  <si>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Муниципальная программа "Участие в реализации мер по профилактике дорожно-транспортного травматизма на территории муниципального образования" </t>
  </si>
  <si>
    <t xml:space="preserve">Муниципальная прогамма "Организация и проведение местных и участие в организации и проведении городских праздничных и иных зрелищных мероприятий" </t>
  </si>
  <si>
    <t xml:space="preserve">Муниципальная программа "Организация и проведение досуговых мероприятий для жителей муниципального образования" </t>
  </si>
  <si>
    <t>Муниципальная программа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</si>
  <si>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 xml:space="preserve">Муниципальная программа "Организация и проведение местных и участие в организации и проведении городских праздничных и иных зрелищных мероприятий" </t>
  </si>
  <si>
    <t xml:space="preserve"> Муниципальная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</si>
  <si>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"</t>
  </si>
  <si>
    <t xml:space="preserve"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 </t>
  </si>
  <si>
    <t xml:space="preserve">Муниципальная программа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</si>
  <si>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>Муниципальная программа "Проведение работ по военно-патриотическому воспитанию граждан "</t>
  </si>
  <si>
    <t xml:space="preserve">Муниципальна программа "Участие в реализации мер по профилактике дорожно-транспортного травматизма на территории муниципального образования" </t>
  </si>
  <si>
    <t xml:space="preserve">Муниципальная прогамма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
</t>
  </si>
  <si>
    <t>Муниципальна программа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</si>
  <si>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 Муниципальная прогамма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</si>
  <si>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"Благоустройство"</t>
  </si>
  <si>
    <t xml:space="preserve"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</si>
  <si>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 xml:space="preserve">Муниципальная прогамма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 </t>
  </si>
  <si>
    <t xml:space="preserve">Муниципальная прогамма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 "     
</t>
  </si>
  <si>
    <t xml:space="preserve">Муниципальная прогамма "Проведение работ по военно-патриотическому воспитанию граждан" </t>
  </si>
  <si>
    <t xml:space="preserve">Муниципальная программа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
</t>
  </si>
  <si>
    <t xml:space="preserve"> Муниципальная прогамма"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</si>
  <si>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"Содействие развитию малого бизнеса на территории муниципального образования "</t>
  </si>
  <si>
    <t xml:space="preserve"> Муниципальная программа "Благоустройство"</t>
  </si>
  <si>
    <t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</si>
  <si>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</si>
  <si>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Дотации бюджетам бюджетной системы Российской Федерации</t>
  </si>
  <si>
    <t>000 2 02 10000 00 0000 150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</si>
  <si>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</si>
  <si>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</si>
  <si>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</si>
  <si>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БЮДЖЕТАМ БЮДЖЕТНОЙ СИСТЕМЫ РОССИЙСКОЙ ФЕДЕРАЦИИ</t>
  </si>
  <si>
    <t>Приложение № 2-1</t>
  </si>
  <si>
    <t>000 2 02 30024 03 0000 150</t>
  </si>
  <si>
    <t>79900 0056 0</t>
  </si>
  <si>
    <t>Приложение № 1</t>
  </si>
  <si>
    <t>к решению муниципального совета</t>
  </si>
  <si>
    <t>мунициального образования поселок Лисий Нос</t>
  </si>
  <si>
    <t>"____" ноября 2022 г. № ____</t>
  </si>
  <si>
    <t>Приложение № 1-1</t>
  </si>
  <si>
    <t>ДОХОДЫ МЕСТНОГО БЮДЖЕТА ВНУТРИГОРОДСТКОГО МУНИЦИПАЛЬНОГО ОБРАЗОВАНИЯ ГОРОДА ФЕДЕРАЛЬНОГО ЗНАЧЕНИЯ САНКТ-ПЕТЕРБУРГА ПОСЕЛОК ЛИСИЙ НОС НА ПЛАНОВЫЙ ПЕРИОД 2024-2025 ГОДЫ</t>
  </si>
  <si>
    <t>Приложение № 2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</si>
  <si>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ВНУТРИГОРОДСКОГО МУНИЦИПАЛЬНОГО ОБРАЗОВАНИЯ ГОРОДА ФЕДЕРАЛЬНОГО ЗНАЧЕНИЯ ПОСЕЛОК ЛИСИЙ НОС НА 2023 ГОД</t>
  </si>
  <si>
    <t>Прогноз 
на 2024 г. (тыс. руб.)</t>
  </si>
  <si>
    <t>План 
на 2023 г. (тыс. руб.)</t>
  </si>
  <si>
    <t xml:space="preserve">Прогноз 
на 2025 г. (тыс. руб.) </t>
  </si>
  <si>
    <t xml:space="preserve">РАСПРЕДЕЛЕНИЕ БЮДЖЕТНЫХ АССИГНОВАНИЙ ПО РАЗДЕЛАМ, ПОДРАЗДЕЛАМ, ЦЕЛЕВЫМ СТАТЬЯМ, ГРУППАМ, ПОДГРУППАМ ВИДОВ РАСХОДОВ МЕСТНОГО БЮДЖЕТА ВНУТРИГОРОДСКОГО МУНИЦИПАЛЬНОГО ОБРАЗОВАНИЯ ГОРОДА ФЕДЕРАЛЬНОГО ЗНАЧЕНИЯ ПОСЕЛОК ЛИСИЙ НОС НА 2024-2025 ГОДЫ </t>
  </si>
  <si>
    <t>Приложение № 4</t>
  </si>
  <si>
    <t>ИСТОЧНИКИ ФИНАНСОВОГО ДИФИЦИТА МЕСТНОГО БЮДЖЕТА ВНУТРИГОРОДСКОГО МУНИЦИПАЛЬНОГО ОБРАЗОВАНИЯ ГОРОДА ФЕДЕРАЛЬНОГО ЗНАЧЕНИЯ ПОСЕЛОК ЛИСИЙ НОС НА 2023 ГОД</t>
  </si>
  <si>
    <t>Приложение № 4-1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</si>
</sst>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164" formatCode="#,##0.0"/>
    <numFmt numFmtId="165" formatCode="0.0"/>
    <numFmt numFmtId="166" formatCode="#,##0.00&quot;р.&quot;"/>
    <numFmt numFmtId="167" formatCode="0.0%"/>
    <numFmt numFmtId="168" formatCode="#,##0&quot;р.&quot;"/>
    <numFmt numFmtId="169" formatCode="#\ ?/?"/>
  </numFmts>
  <fonts count="39">
    <font>
      <sz val="10"/>
      <name val="MS Sans Serif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name val="Arial Narrow"/>
      <family val="2"/>
      <charset val="204"/>
    </font>
    <font>
      <sz val="11"/>
      <name val="MS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 applyNumberFormat="0" applyFill="0" applyBorder="0" applyProtection="0"/>
    <xf numFmtId="0" fontId="35" fillId="0" borderId="0"/>
    <xf numFmtId="0" fontId="36" fillId="0" borderId="0" applyNumberFormat="0" applyFont="0" applyFill="0" applyBorder="0" applyProtection="0"/>
    <xf numFmtId="0" fontId="16" fillId="0" borderId="0"/>
    <xf numFmtId="0" fontId="36" fillId="0" borderId="0" applyNumberFormat="0" applyFont="0" applyFill="0" applyBorder="0" applyProtection="0"/>
    <xf numFmtId="0" fontId="36" fillId="0" borderId="0" applyNumberFormat="0" applyFont="0" applyFill="0" applyBorder="0" applyProtection="0"/>
    <xf numFmtId="0" fontId="16" fillId="0" borderId="0"/>
    <xf numFmtId="0" fontId="36" fillId="0" borderId="0" applyNumberFormat="0" applyFont="0" applyFill="0" applyBorder="0" applyProtection="0"/>
    <xf numFmtId="0" fontId="36" fillId="0" borderId="0" applyNumberFormat="0" applyFont="0" applyFill="0" applyBorder="0" applyProtection="0"/>
  </cellStyleXfs>
  <cellXfs count="478">
    <xf numFmtId="0" fontId="0" fillId="0" borderId="0" xfId="0" applyNumberFormat="1" applyFont="1" applyFill="1" applyBorder="1" applyAlignment="1" applyProtection="1">
      <alignment vertical="top"/>
    </xf>
    <xf numFmtId="3" fontId="3" fillId="0" borderId="2" xfId="5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left" vertical="center" wrapText="1"/>
    </xf>
    <xf numFmtId="0" fontId="3" fillId="0" borderId="2" xfId="5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/>
    </xf>
    <xf numFmtId="165" fontId="6" fillId="0" borderId="2" xfId="4" applyNumberFormat="1" applyFont="1" applyFill="1" applyBorder="1" applyAlignment="1" applyProtection="1">
      <alignment horizontal="center" vertical="center" wrapText="1"/>
    </xf>
    <xf numFmtId="0" fontId="6" fillId="3" borderId="2" xfId="4" applyNumberFormat="1" applyFont="1" applyFill="1" applyBorder="1" applyAlignment="1" applyProtection="1">
      <alignment horizontal="center" vertical="center"/>
    </xf>
    <xf numFmtId="3" fontId="6" fillId="3" borderId="2" xfId="4" applyNumberFormat="1" applyFont="1" applyFill="1" applyBorder="1" applyAlignment="1" applyProtection="1">
      <alignment horizontal="center" vertical="center"/>
    </xf>
    <xf numFmtId="0" fontId="6" fillId="3" borderId="2" xfId="4" applyNumberFormat="1" applyFont="1" applyFill="1" applyBorder="1" applyAlignment="1" applyProtection="1">
      <alignment horizontal="left" vertical="center"/>
    </xf>
    <xf numFmtId="165" fontId="6" fillId="3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/>
    </xf>
    <xf numFmtId="3" fontId="6" fillId="4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 wrapText="1"/>
    </xf>
    <xf numFmtId="165" fontId="6" fillId="4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left" vertical="center"/>
    </xf>
    <xf numFmtId="3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165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center" vertical="center"/>
    </xf>
    <xf numFmtId="0" fontId="3" fillId="5" borderId="2" xfId="4" applyNumberFormat="1" applyFont="1" applyFill="1" applyBorder="1" applyAlignment="1" applyProtection="1">
      <alignment horizontal="left" vertical="center" wrapText="1"/>
    </xf>
    <xf numFmtId="0" fontId="3" fillId="0" borderId="2" xfId="4" applyNumberFormat="1" applyFont="1" applyFill="1" applyBorder="1" applyAlignment="1" applyProtection="1">
      <alignment horizontal="center" vertical="center"/>
    </xf>
    <xf numFmtId="165" fontId="6" fillId="6" borderId="2" xfId="4" applyNumberFormat="1" applyFont="1" applyFill="1" applyBorder="1" applyAlignment="1" applyProtection="1">
      <alignment horizontal="center" vertical="center"/>
    </xf>
    <xf numFmtId="165" fontId="3" fillId="2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/>
    </xf>
    <xf numFmtId="3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 wrapText="1"/>
    </xf>
    <xf numFmtId="49" fontId="3" fillId="2" borderId="2" xfId="4" applyNumberFormat="1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left" vertical="center" wrapText="1"/>
    </xf>
    <xf numFmtId="0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vertical="center" wrapText="1"/>
    </xf>
    <xf numFmtId="164" fontId="6" fillId="6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center" wrapText="1"/>
    </xf>
    <xf numFmtId="164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top" wrapText="1"/>
    </xf>
    <xf numFmtId="165" fontId="6" fillId="0" borderId="2" xfId="4" applyNumberFormat="1" applyFont="1" applyFill="1" applyBorder="1" applyAlignment="1" applyProtection="1">
      <alignment horizontal="center" vertical="center"/>
    </xf>
    <xf numFmtId="165" fontId="3" fillId="4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top" wrapText="1"/>
    </xf>
    <xf numFmtId="165" fontId="3" fillId="3" borderId="2" xfId="4" applyNumberFormat="1" applyFont="1" applyFill="1" applyBorder="1" applyAlignment="1" applyProtection="1">
      <alignment horizontal="center" vertical="center"/>
    </xf>
    <xf numFmtId="165" fontId="3" fillId="6" borderId="2" xfId="4" applyNumberFormat="1" applyFont="1" applyFill="1" applyBorder="1" applyAlignment="1" applyProtection="1">
      <alignment horizontal="center" vertical="center"/>
    </xf>
    <xf numFmtId="49" fontId="6" fillId="0" borderId="2" xfId="4" applyNumberFormat="1" applyFont="1" applyFill="1" applyBorder="1" applyAlignment="1" applyProtection="1">
      <alignment horizontal="left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0" fontId="6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6" fillId="0" borderId="2" xfId="4" applyNumberFormat="1" applyFont="1" applyFill="1" applyBorder="1" applyAlignment="1" applyProtection="1">
      <alignment horizontal="center" vertical="center"/>
    </xf>
    <xf numFmtId="165" fontId="6" fillId="2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right" vertical="top"/>
    </xf>
    <xf numFmtId="165" fontId="2" fillId="0" borderId="5" xfId="4" applyNumberFormat="1" applyFont="1" applyFill="1" applyBorder="1" applyAlignment="1" applyProtection="1">
      <alignment horizontal="center" vertical="center" wrapText="1"/>
    </xf>
    <xf numFmtId="165" fontId="2" fillId="0" borderId="6" xfId="4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6" fillId="3" borderId="2" xfId="4" applyNumberFormat="1" applyFont="1" applyFill="1" applyBorder="1" applyAlignment="1" applyProtection="1">
      <alignment horizontal="center" vertical="center"/>
    </xf>
    <xf numFmtId="165" fontId="5" fillId="3" borderId="5" xfId="4" applyNumberFormat="1" applyFont="1" applyFill="1" applyBorder="1" applyAlignment="1" applyProtection="1">
      <alignment horizontal="center" vertical="center"/>
    </xf>
    <xf numFmtId="165" fontId="5" fillId="3" borderId="6" xfId="4" applyNumberFormat="1" applyFont="1" applyFill="1" applyBorder="1" applyAlignment="1" applyProtection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4" borderId="2" xfId="4" applyNumberFormat="1" applyFont="1" applyFill="1" applyBorder="1" applyAlignment="1" applyProtection="1">
      <alignment horizontal="center" vertical="center"/>
    </xf>
    <xf numFmtId="165" fontId="5" fillId="4" borderId="7" xfId="4" applyNumberFormat="1" applyFont="1" applyFill="1" applyBorder="1" applyAlignment="1" applyProtection="1">
      <alignment horizontal="center" vertical="center"/>
    </xf>
    <xf numFmtId="165" fontId="5" fillId="4" borderId="8" xfId="4" applyNumberFormat="1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3" fillId="0" borderId="9" xfId="4" applyNumberFormat="1" applyFont="1" applyFill="1" applyBorder="1" applyAlignment="1" applyProtection="1">
      <alignment horizontal="center" vertical="center"/>
    </xf>
    <xf numFmtId="165" fontId="3" fillId="0" borderId="10" xfId="4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5" fontId="3" fillId="0" borderId="11" xfId="4" applyNumberFormat="1" applyFont="1" applyFill="1" applyBorder="1" applyAlignment="1" applyProtection="1">
      <alignment horizontal="center" vertical="center"/>
    </xf>
    <xf numFmtId="165" fontId="3" fillId="0" borderId="12" xfId="4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5" fillId="4" borderId="5" xfId="4" applyNumberFormat="1" applyFont="1" applyFill="1" applyBorder="1" applyAlignment="1" applyProtection="1">
      <alignment horizontal="center" vertical="center"/>
    </xf>
    <xf numFmtId="165" fontId="5" fillId="4" borderId="13" xfId="4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5" fontId="6" fillId="4" borderId="14" xfId="4" applyNumberFormat="1" applyFont="1" applyFill="1" applyBorder="1" applyAlignment="1" applyProtection="1">
      <alignment horizontal="center" vertical="center"/>
    </xf>
    <xf numFmtId="165" fontId="6" fillId="4" borderId="3" xfId="4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65" fontId="6" fillId="4" borderId="5" xfId="4" applyNumberFormat="1" applyFont="1" applyFill="1" applyBorder="1" applyAlignment="1" applyProtection="1">
      <alignment horizontal="center" vertical="center"/>
    </xf>
    <xf numFmtId="165" fontId="6" fillId="4" borderId="13" xfId="4" applyNumberFormat="1" applyFont="1" applyFill="1" applyBorder="1" applyAlignment="1" applyProtection="1">
      <alignment horizontal="center" vertical="center"/>
    </xf>
    <xf numFmtId="165" fontId="3" fillId="0" borderId="15" xfId="4" applyNumberFormat="1" applyFont="1" applyFill="1" applyBorder="1" applyAlignment="1" applyProtection="1">
      <alignment horizontal="center" vertical="center"/>
    </xf>
    <xf numFmtId="165" fontId="3" fillId="0" borderId="14" xfId="4" applyNumberFormat="1" applyFont="1" applyFill="1" applyBorder="1" applyAlignment="1" applyProtection="1">
      <alignment horizontal="center" vertical="center"/>
    </xf>
    <xf numFmtId="165" fontId="3" fillId="0" borderId="3" xfId="4" applyNumberFormat="1" applyFont="1" applyFill="1" applyBorder="1" applyAlignment="1" applyProtection="1">
      <alignment horizontal="center" vertical="center"/>
    </xf>
    <xf numFmtId="165" fontId="6" fillId="3" borderId="5" xfId="4" applyNumberFormat="1" applyFont="1" applyFill="1" applyBorder="1" applyAlignment="1" applyProtection="1">
      <alignment horizontal="center" vertical="center"/>
    </xf>
    <xf numFmtId="165" fontId="6" fillId="3" borderId="13" xfId="4" applyNumberFormat="1" applyFont="1" applyFill="1" applyBorder="1" applyAlignment="1" applyProtection="1">
      <alignment horizontal="center" vertical="center"/>
    </xf>
    <xf numFmtId="165" fontId="6" fillId="4" borderId="7" xfId="4" applyNumberFormat="1" applyFont="1" applyFill="1" applyBorder="1" applyAlignment="1" applyProtection="1">
      <alignment horizontal="center" vertical="center"/>
    </xf>
    <xf numFmtId="165" fontId="6" fillId="4" borderId="16" xfId="4" applyNumberFormat="1" applyFont="1" applyFill="1" applyBorder="1" applyAlignment="1" applyProtection="1">
      <alignment horizontal="center" vertical="center"/>
    </xf>
    <xf numFmtId="165" fontId="6" fillId="0" borderId="15" xfId="4" applyNumberFormat="1" applyFont="1" applyFill="1" applyBorder="1" applyAlignment="1" applyProtection="1">
      <alignment horizontal="center" vertical="center"/>
    </xf>
    <xf numFmtId="165" fontId="6" fillId="0" borderId="10" xfId="4" applyNumberFormat="1" applyFont="1" applyFill="1" applyBorder="1" applyAlignment="1" applyProtection="1">
      <alignment horizontal="center" vertical="center"/>
    </xf>
    <xf numFmtId="165" fontId="6" fillId="0" borderId="14" xfId="4" applyNumberFormat="1" applyFont="1" applyFill="1" applyBorder="1" applyAlignment="1" applyProtection="1">
      <alignment horizontal="center" vertical="center"/>
    </xf>
    <xf numFmtId="165" fontId="6" fillId="0" borderId="3" xfId="4" applyNumberFormat="1" applyFont="1" applyFill="1" applyBorder="1" applyAlignment="1" applyProtection="1">
      <alignment horizontal="center" vertical="center"/>
    </xf>
    <xf numFmtId="165" fontId="3" fillId="0" borderId="17" xfId="4" applyNumberFormat="1" applyFont="1" applyFill="1" applyBorder="1" applyAlignment="1" applyProtection="1">
      <alignment horizontal="center" vertical="center"/>
    </xf>
    <xf numFmtId="165" fontId="3" fillId="0" borderId="18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5" fontId="3" fillId="2" borderId="15" xfId="4" applyNumberFormat="1" applyFont="1" applyFill="1" applyBorder="1" applyAlignment="1" applyProtection="1">
      <alignment horizontal="center" vertical="center"/>
    </xf>
    <xf numFmtId="165" fontId="3" fillId="2" borderId="10" xfId="4" applyNumberFormat="1" applyFont="1" applyFill="1" applyBorder="1" applyAlignment="1" applyProtection="1">
      <alignment horizontal="center" vertical="center"/>
    </xf>
    <xf numFmtId="165" fontId="6" fillId="2" borderId="19" xfId="4" applyNumberFormat="1" applyFont="1" applyFill="1" applyBorder="1" applyAlignment="1" applyProtection="1">
      <alignment horizontal="center" vertical="center"/>
    </xf>
    <xf numFmtId="165" fontId="6" fillId="2" borderId="6" xfId="4" applyNumberFormat="1" applyFont="1" applyFill="1" applyBorder="1" applyAlignment="1" applyProtection="1">
      <alignment horizontal="center" vertical="center"/>
    </xf>
    <xf numFmtId="165" fontId="3" fillId="2" borderId="14" xfId="4" applyNumberFormat="1" applyFont="1" applyFill="1" applyBorder="1" applyAlignment="1" applyProtection="1">
      <alignment horizontal="center" vertical="center"/>
    </xf>
    <xf numFmtId="165" fontId="3" fillId="2" borderId="3" xfId="4" applyNumberFormat="1" applyFont="1" applyFill="1" applyBorder="1" applyAlignment="1" applyProtection="1">
      <alignment horizontal="center" vertical="center"/>
    </xf>
    <xf numFmtId="164" fontId="13" fillId="0" borderId="15" xfId="4" applyNumberFormat="1" applyFont="1" applyFill="1" applyBorder="1" applyAlignment="1" applyProtection="1">
      <alignment horizontal="center" vertical="center"/>
    </xf>
    <xf numFmtId="164" fontId="13" fillId="0" borderId="10" xfId="4" applyNumberFormat="1" applyFont="1" applyFill="1" applyBorder="1" applyAlignment="1" applyProtection="1">
      <alignment horizontal="center" vertical="center"/>
    </xf>
    <xf numFmtId="165" fontId="6" fillId="0" borderId="5" xfId="4" applyNumberFormat="1" applyFont="1" applyFill="1" applyBorder="1" applyAlignment="1" applyProtection="1">
      <alignment horizontal="center" vertical="center"/>
    </xf>
    <xf numFmtId="165" fontId="6" fillId="0" borderId="13" xfId="4" applyNumberFormat="1" applyFont="1" applyFill="1" applyBorder="1" applyAlignment="1" applyProtection="1">
      <alignment horizontal="center" vertical="center"/>
    </xf>
    <xf numFmtId="165" fontId="6" fillId="2" borderId="15" xfId="4" applyNumberFormat="1" applyFont="1" applyFill="1" applyBorder="1" applyAlignment="1" applyProtection="1">
      <alignment horizontal="center" vertical="center"/>
    </xf>
    <xf numFmtId="165" fontId="6" fillId="2" borderId="10" xfId="4" applyNumberFormat="1" applyFont="1" applyFill="1" applyBorder="1" applyAlignment="1" applyProtection="1">
      <alignment horizontal="center" vertical="center"/>
    </xf>
    <xf numFmtId="165" fontId="3" fillId="0" borderId="4" xfId="4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1" fillId="0" borderId="20" xfId="0" applyNumberFormat="1" applyFont="1" applyFill="1" applyBorder="1" applyAlignment="1" applyProtection="1">
      <alignment vertical="center"/>
    </xf>
    <xf numFmtId="0" fontId="6" fillId="0" borderId="2" xfId="4" applyNumberFormat="1" applyFont="1" applyFill="1" applyBorder="1" applyAlignment="1" applyProtection="1">
      <alignment horizontal="center" vertical="top"/>
    </xf>
    <xf numFmtId="0" fontId="6" fillId="0" borderId="2" xfId="4" applyNumberFormat="1" applyFont="1" applyFill="1" applyBorder="1" applyAlignment="1" applyProtection="1">
      <alignment horizontal="left" vertical="top"/>
    </xf>
    <xf numFmtId="0" fontId="14" fillId="0" borderId="21" xfId="4" applyNumberFormat="1" applyFont="1" applyFill="1" applyBorder="1" applyAlignment="1" applyProtection="1">
      <alignment horizontal="center" vertical="center"/>
    </xf>
    <xf numFmtId="0" fontId="15" fillId="0" borderId="22" xfId="4" applyNumberFormat="1" applyFont="1" applyFill="1" applyBorder="1" applyAlignment="1" applyProtection="1">
      <alignment horizontal="center" vertical="center"/>
    </xf>
    <xf numFmtId="0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 applyProtection="1">
      <alignment horizontal="center" vertical="center"/>
    </xf>
    <xf numFmtId="165" fontId="13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4" fontId="13" fillId="0" borderId="28" xfId="4" applyNumberFormat="1" applyFont="1" applyFill="1" applyBorder="1" applyAlignment="1" applyProtection="1">
      <alignment horizontal="center" vertical="center"/>
    </xf>
    <xf numFmtId="164" fontId="13" fillId="0" borderId="2" xfId="4" applyNumberFormat="1" applyFont="1" applyFill="1" applyBorder="1" applyAlignment="1" applyProtection="1">
      <alignment horizontal="center" vertical="center"/>
    </xf>
    <xf numFmtId="164" fontId="13" fillId="0" borderId="5" xfId="4" applyNumberFormat="1" applyFont="1" applyFill="1" applyBorder="1" applyAlignment="1" applyProtection="1">
      <alignment horizontal="center" vertical="center"/>
    </xf>
    <xf numFmtId="164" fontId="13" fillId="0" borderId="6" xfId="4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42" fontId="16" fillId="0" borderId="0" xfId="3" applyNumberFormat="1" applyFont="1" applyFill="1" applyBorder="1" applyAlignment="1" applyProtection="1">
      <alignment horizontal="right" vertical="top"/>
    </xf>
    <xf numFmtId="9" fontId="16" fillId="0" borderId="0" xfId="3" applyNumberFormat="1" applyFont="1" applyFill="1" applyBorder="1" applyAlignment="1" applyProtection="1">
      <alignment vertical="top"/>
    </xf>
    <xf numFmtId="166" fontId="16" fillId="0" borderId="0" xfId="3" applyNumberFormat="1" applyFont="1" applyFill="1" applyBorder="1" applyAlignment="1" applyProtection="1">
      <alignment horizontal="right" vertical="top"/>
    </xf>
    <xf numFmtId="0" fontId="16" fillId="0" borderId="0" xfId="3"/>
    <xf numFmtId="0" fontId="16" fillId="0" borderId="0" xfId="3" applyNumberForma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center"/>
    </xf>
    <xf numFmtId="42" fontId="16" fillId="0" borderId="29" xfId="3" applyNumberFormat="1" applyFill="1" applyBorder="1" applyAlignment="1" applyProtection="1">
      <alignment horizontal="center" vertical="center"/>
    </xf>
    <xf numFmtId="9" fontId="16" fillId="0" borderId="29" xfId="3" applyNumberFormat="1" applyFont="1" applyFill="1" applyBorder="1" applyAlignment="1" applyProtection="1">
      <alignment horizontal="center" vertical="center"/>
    </xf>
    <xf numFmtId="166" fontId="16" fillId="0" borderId="30" xfId="3" applyNumberFormat="1" applyFill="1" applyBorder="1" applyAlignment="1" applyProtection="1">
      <alignment horizontal="center" vertical="center"/>
    </xf>
    <xf numFmtId="0" fontId="16" fillId="0" borderId="24" xfId="3" applyNumberFormat="1" applyFont="1" applyFill="1" applyBorder="1" applyAlignment="1" applyProtection="1">
      <alignment horizontal="center" vertical="top"/>
    </xf>
    <xf numFmtId="42" fontId="16" fillId="0" borderId="24" xfId="3" applyNumberFormat="1" applyFont="1" applyFill="1" applyBorder="1" applyAlignment="1" applyProtection="1">
      <alignment horizontal="right" vertical="top"/>
    </xf>
    <xf numFmtId="9" fontId="16" fillId="0" borderId="24" xfId="3" applyNumberFormat="1" applyFont="1" applyFill="1" applyBorder="1" applyAlignment="1" applyProtection="1">
      <alignment horizontal="center" vertical="top"/>
    </xf>
    <xf numFmtId="166" fontId="16" fillId="0" borderId="23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horizontal="center" vertical="top"/>
    </xf>
    <xf numFmtId="0" fontId="16" fillId="0" borderId="2" xfId="3" applyNumberFormat="1" applyFill="1" applyBorder="1" applyAlignment="1" applyProtection="1">
      <alignment horizontal="center" vertical="top"/>
    </xf>
    <xf numFmtId="3" fontId="16" fillId="0" borderId="2" xfId="3" applyNumberFormat="1" applyFont="1" applyFill="1" applyBorder="1" applyAlignment="1" applyProtection="1">
      <alignment horizontal="center" vertical="top"/>
    </xf>
    <xf numFmtId="167" fontId="16" fillId="0" borderId="2" xfId="3" applyNumberForma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horizontal="center" vertical="top"/>
    </xf>
    <xf numFmtId="166" fontId="0" fillId="0" borderId="31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vertical="top"/>
    </xf>
    <xf numFmtId="42" fontId="16" fillId="0" borderId="2" xfId="3" applyNumberFormat="1" applyFont="1" applyFill="1" applyBorder="1" applyAlignment="1" applyProtection="1">
      <alignment horizontal="right" vertical="top"/>
    </xf>
    <xf numFmtId="166" fontId="16" fillId="0" borderId="31" xfId="3" applyNumberFormat="1" applyFont="1" applyFill="1" applyBorder="1" applyAlignment="1" applyProtection="1">
      <alignment horizontal="right" vertical="top"/>
    </xf>
    <xf numFmtId="0" fontId="16" fillId="0" borderId="32" xfId="3" applyNumberFormat="1" applyFill="1" applyBorder="1" applyAlignment="1" applyProtection="1">
      <alignment vertical="top"/>
    </xf>
    <xf numFmtId="0" fontId="16" fillId="0" borderId="32" xfId="3" applyNumberFormat="1" applyFont="1" applyFill="1" applyBorder="1" applyAlignment="1" applyProtection="1">
      <alignment horizontal="center" vertical="top"/>
    </xf>
    <xf numFmtId="3" fontId="16" fillId="0" borderId="32" xfId="3" applyNumberFormat="1" applyFont="1" applyFill="1" applyBorder="1" applyAlignment="1" applyProtection="1">
      <alignment horizontal="center" vertical="top"/>
    </xf>
    <xf numFmtId="9" fontId="16" fillId="0" borderId="32" xfId="3" applyNumberFormat="1" applyFont="1" applyFill="1" applyBorder="1" applyAlignment="1" applyProtection="1">
      <alignment horizontal="center" vertical="top"/>
    </xf>
    <xf numFmtId="0" fontId="16" fillId="0" borderId="28" xfId="3" applyNumberFormat="1" applyFill="1" applyBorder="1" applyAlignment="1" applyProtection="1">
      <alignment horizontal="center" vertical="top"/>
    </xf>
    <xf numFmtId="3" fontId="16" fillId="0" borderId="28" xfId="3" applyNumberFormat="1" applyFont="1" applyFill="1" applyBorder="1" applyAlignment="1" applyProtection="1">
      <alignment horizontal="center" vertical="top"/>
    </xf>
    <xf numFmtId="167" fontId="16" fillId="0" borderId="28" xfId="3" applyNumberFormat="1" applyFill="1" applyBorder="1" applyAlignment="1" applyProtection="1">
      <alignment horizontal="right" vertical="top"/>
    </xf>
    <xf numFmtId="9" fontId="16" fillId="0" borderId="28" xfId="3" applyNumberFormat="1" applyFont="1" applyFill="1" applyBorder="1" applyAlignment="1" applyProtection="1">
      <alignment horizontal="center" vertical="top"/>
    </xf>
    <xf numFmtId="0" fontId="16" fillId="0" borderId="28" xfId="3" applyNumberFormat="1" applyFont="1" applyFill="1" applyBorder="1" applyAlignment="1" applyProtection="1">
      <alignment horizontal="center" vertical="top"/>
    </xf>
    <xf numFmtId="166" fontId="0" fillId="0" borderId="33" xfId="3" applyNumberFormat="1" applyFont="1" applyFill="1" applyBorder="1" applyAlignment="1" applyProtection="1">
      <alignment horizontal="right" vertical="top"/>
    </xf>
    <xf numFmtId="0" fontId="16" fillId="0" borderId="28" xfId="3" applyNumberFormat="1" applyFont="1" applyFill="1" applyBorder="1" applyAlignment="1" applyProtection="1">
      <alignment vertical="top"/>
    </xf>
    <xf numFmtId="4" fontId="16" fillId="0" borderId="0" xfId="3" applyNumberFormat="1" applyFont="1" applyFill="1" applyBorder="1" applyAlignment="1" applyProtection="1">
      <alignment horizontal="center" vertical="top"/>
    </xf>
    <xf numFmtId="9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top"/>
    </xf>
    <xf numFmtId="42" fontId="16" fillId="0" borderId="29" xfId="3" applyNumberFormat="1" applyFill="1" applyBorder="1" applyAlignment="1" applyProtection="1">
      <alignment horizontal="center" vertical="top"/>
    </xf>
    <xf numFmtId="9" fontId="16" fillId="0" borderId="29" xfId="3" applyNumberFormat="1" applyFont="1" applyFill="1" applyBorder="1" applyAlignment="1" applyProtection="1">
      <alignment horizontal="center" vertical="top"/>
    </xf>
    <xf numFmtId="0" fontId="16" fillId="0" borderId="29" xfId="3" applyNumberFormat="1" applyFont="1" applyFill="1" applyBorder="1" applyAlignment="1" applyProtection="1">
      <alignment horizontal="center" vertical="top"/>
    </xf>
    <xf numFmtId="166" fontId="16" fillId="0" borderId="30" xfId="3" applyNumberFormat="1" applyFill="1" applyBorder="1" applyAlignment="1" applyProtection="1">
      <alignment horizontal="center" vertical="top"/>
    </xf>
    <xf numFmtId="0" fontId="16" fillId="0" borderId="24" xfId="3" applyNumberFormat="1" applyFill="1" applyBorder="1" applyAlignment="1" applyProtection="1">
      <alignment horizontal="center" vertical="top"/>
    </xf>
    <xf numFmtId="166" fontId="17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horizontal="center" vertical="top"/>
    </xf>
    <xf numFmtId="3" fontId="16" fillId="0" borderId="34" xfId="3" applyNumberFormat="1" applyFont="1" applyFill="1" applyBorder="1" applyAlignment="1" applyProtection="1">
      <alignment horizontal="center" vertical="top"/>
    </xf>
    <xf numFmtId="167" fontId="16" fillId="0" borderId="34" xfId="3" applyNumberFormat="1" applyFill="1" applyBorder="1" applyAlignment="1" applyProtection="1">
      <alignment horizontal="right" vertical="top"/>
    </xf>
    <xf numFmtId="9" fontId="16" fillId="0" borderId="34" xfId="3" applyNumberFormat="1" applyFont="1" applyFill="1" applyBorder="1" applyAlignment="1" applyProtection="1">
      <alignment horizontal="center" vertical="top"/>
    </xf>
    <xf numFmtId="0" fontId="16" fillId="0" borderId="34" xfId="3" applyNumberFormat="1" applyFont="1" applyFill="1" applyBorder="1" applyAlignment="1" applyProtection="1">
      <alignment horizontal="center" vertical="top"/>
    </xf>
    <xf numFmtId="166" fontId="17" fillId="0" borderId="35" xfId="3" applyNumberFormat="1" applyFont="1" applyFill="1" applyBorder="1" applyAlignment="1" applyProtection="1">
      <alignment horizontal="right" vertical="top"/>
    </xf>
    <xf numFmtId="3" fontId="16" fillId="0" borderId="24" xfId="3" applyNumberFormat="1" applyFont="1" applyFill="1" applyBorder="1" applyAlignment="1" applyProtection="1">
      <alignment horizontal="center" vertical="top"/>
    </xf>
    <xf numFmtId="42" fontId="16" fillId="0" borderId="32" xfId="3" applyNumberFormat="1" applyFont="1" applyFill="1" applyBorder="1" applyAlignment="1" applyProtection="1">
      <alignment horizontal="right" vertical="top"/>
    </xf>
    <xf numFmtId="166" fontId="16" fillId="0" borderId="36" xfId="3" applyNumberFormat="1" applyFont="1" applyFill="1" applyBorder="1" applyAlignment="1" applyProtection="1">
      <alignment horizontal="right" vertical="top"/>
    </xf>
    <xf numFmtId="0" fontId="16" fillId="0" borderId="28" xfId="3" applyNumberFormat="1" applyFill="1" applyBorder="1" applyAlignment="1" applyProtection="1">
      <alignment vertical="top"/>
    </xf>
    <xf numFmtId="166" fontId="16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vertical="top"/>
    </xf>
    <xf numFmtId="42" fontId="16" fillId="0" borderId="34" xfId="3" applyNumberFormat="1" applyFont="1" applyFill="1" applyBorder="1" applyAlignment="1" applyProtection="1">
      <alignment horizontal="right" vertical="top"/>
    </xf>
    <xf numFmtId="166" fontId="16" fillId="0" borderId="35" xfId="3" applyNumberFormat="1" applyFont="1" applyFill="1" applyBorder="1" applyAlignment="1" applyProtection="1">
      <alignment horizontal="right" vertical="top"/>
    </xf>
    <xf numFmtId="167" fontId="16" fillId="0" borderId="28" xfId="3" applyNumberFormat="1" applyFont="1" applyFill="1" applyBorder="1" applyAlignment="1" applyProtection="1">
      <alignment horizontal="right" vertical="top"/>
    </xf>
    <xf numFmtId="0" fontId="18" fillId="0" borderId="34" xfId="3" applyNumberFormat="1" applyFont="1" applyFill="1" applyBorder="1" applyAlignment="1" applyProtection="1">
      <alignment vertical="top"/>
    </xf>
    <xf numFmtId="0" fontId="18" fillId="0" borderId="34" xfId="3" applyNumberFormat="1" applyFont="1" applyFill="1" applyBorder="1" applyAlignment="1" applyProtection="1">
      <alignment horizontal="center" vertical="top"/>
    </xf>
    <xf numFmtId="3" fontId="18" fillId="0" borderId="34" xfId="3" applyNumberFormat="1" applyFont="1" applyFill="1" applyBorder="1" applyAlignment="1" applyProtection="1">
      <alignment horizontal="center" vertical="top"/>
    </xf>
    <xf numFmtId="42" fontId="18" fillId="0" borderId="34" xfId="3" applyNumberFormat="1" applyFont="1" applyFill="1" applyBorder="1" applyAlignment="1" applyProtection="1">
      <alignment horizontal="right" vertical="top"/>
    </xf>
    <xf numFmtId="9" fontId="18" fillId="0" borderId="34" xfId="3" applyNumberFormat="1" applyFont="1" applyFill="1" applyBorder="1" applyAlignment="1" applyProtection="1">
      <alignment horizontal="center" vertical="top"/>
    </xf>
    <xf numFmtId="166" fontId="18" fillId="0" borderId="35" xfId="3" applyNumberFormat="1" applyFont="1" applyFill="1" applyBorder="1" applyAlignment="1" applyProtection="1">
      <alignment horizontal="right" vertical="top"/>
    </xf>
    <xf numFmtId="0" fontId="18" fillId="0" borderId="2" xfId="3" applyNumberFormat="1" applyFont="1" applyFill="1" applyBorder="1" applyAlignment="1" applyProtection="1">
      <alignment vertical="top"/>
    </xf>
    <xf numFmtId="0" fontId="18" fillId="0" borderId="2" xfId="3" applyNumberFormat="1" applyFont="1" applyFill="1" applyBorder="1" applyAlignment="1" applyProtection="1">
      <alignment horizontal="center" vertical="top"/>
    </xf>
    <xf numFmtId="3" fontId="18" fillId="0" borderId="2" xfId="3" applyNumberFormat="1" applyFont="1" applyFill="1" applyBorder="1" applyAlignment="1" applyProtection="1">
      <alignment horizontal="center" vertical="top"/>
    </xf>
    <xf numFmtId="42" fontId="18" fillId="0" borderId="2" xfId="3" applyNumberFormat="1" applyFont="1" applyFill="1" applyBorder="1" applyAlignment="1" applyProtection="1">
      <alignment horizontal="right" vertical="top"/>
    </xf>
    <xf numFmtId="9" fontId="18" fillId="0" borderId="2" xfId="3" applyNumberFormat="1" applyFont="1" applyFill="1" applyBorder="1" applyAlignment="1" applyProtection="1">
      <alignment horizontal="center" vertical="top"/>
    </xf>
    <xf numFmtId="166" fontId="18" fillId="0" borderId="2" xfId="3" applyNumberFormat="1" applyFont="1" applyFill="1" applyBorder="1" applyAlignment="1" applyProtection="1">
      <alignment horizontal="right" vertical="top"/>
    </xf>
    <xf numFmtId="0" fontId="16" fillId="0" borderId="2" xfId="3" applyNumberFormat="1" applyFill="1" applyBorder="1" applyAlignment="1" applyProtection="1">
      <alignment vertical="top"/>
    </xf>
    <xf numFmtId="4" fontId="19" fillId="0" borderId="2" xfId="3" applyNumberFormat="1" applyFont="1" applyFill="1" applyBorder="1" applyAlignment="1" applyProtection="1">
      <alignment vertical="top"/>
    </xf>
    <xf numFmtId="166" fontId="16" fillId="0" borderId="2" xfId="3" applyNumberFormat="1" applyFon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vertical="top"/>
    </xf>
    <xf numFmtId="4" fontId="19" fillId="0" borderId="0" xfId="3" applyNumberFormat="1" applyFont="1" applyFill="1" applyBorder="1" applyAlignment="1" applyProtection="1">
      <alignment vertical="top"/>
    </xf>
    <xf numFmtId="42" fontId="19" fillId="0" borderId="2" xfId="3" applyNumberFormat="1" applyFont="1" applyFill="1" applyBorder="1" applyAlignment="1" applyProtection="1">
      <alignment horizontal="right" vertical="top"/>
    </xf>
    <xf numFmtId="168" fontId="16" fillId="0" borderId="2" xfId="3" applyNumberFormat="1" applyFont="1" applyFill="1" applyBorder="1" applyAlignment="1" applyProtection="1">
      <alignment vertical="top"/>
    </xf>
    <xf numFmtId="166" fontId="16" fillId="0" borderId="37" xfId="3" applyNumberFormat="1" applyFont="1" applyFill="1" applyBorder="1" applyAlignment="1" applyProtection="1">
      <alignment horizontal="right" vertical="top"/>
    </xf>
    <xf numFmtId="4" fontId="19" fillId="7" borderId="2" xfId="3" applyNumberFormat="1" applyFont="1" applyFill="1" applyBorder="1" applyAlignment="1" applyProtection="1">
      <alignment vertical="top"/>
    </xf>
    <xf numFmtId="166" fontId="16" fillId="0" borderId="0" xfId="3" applyNumberFormat="1"/>
    <xf numFmtId="166" fontId="18" fillId="0" borderId="0" xfId="3" applyNumberFormat="1" applyFont="1"/>
    <xf numFmtId="4" fontId="16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0" fontId="2" fillId="0" borderId="38" xfId="0" applyNumberFormat="1" applyFont="1" applyFill="1" applyBorder="1" applyAlignment="1" applyProtection="1">
      <alignment horizontal="center" vertical="top" wrapText="1"/>
      <protection hidden="1"/>
    </xf>
    <xf numFmtId="0" fontId="2" fillId="2" borderId="29" xfId="0" applyNumberFormat="1" applyFont="1" applyFill="1" applyBorder="1" applyAlignment="1" applyProtection="1">
      <alignment horizontal="center" vertical="top"/>
      <protection hidden="1"/>
    </xf>
    <xf numFmtId="0" fontId="2" fillId="0" borderId="29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29" xfId="0" applyNumberFormat="1" applyFont="1" applyFill="1" applyBorder="1" applyAlignment="1" applyProtection="1">
      <alignment horizontal="center" vertical="top" wrapText="1"/>
      <protection hidden="1"/>
    </xf>
    <xf numFmtId="49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8" applyNumberFormat="1" applyFont="1" applyFill="1" applyBorder="1" applyAlignment="1" applyProtection="1">
      <alignment horizontal="left" vertical="center" wrapText="1"/>
    </xf>
    <xf numFmtId="49" fontId="22" fillId="0" borderId="2" xfId="8" applyNumberFormat="1" applyFont="1" applyFill="1" applyBorder="1" applyAlignment="1" applyProtection="1">
      <alignment horizontal="center" vertical="center"/>
    </xf>
    <xf numFmtId="49" fontId="23" fillId="2" borderId="2" xfId="8" applyNumberFormat="1" applyFont="1" applyFill="1" applyBorder="1" applyAlignment="1" applyProtection="1">
      <alignment horizontal="left" vertical="center" wrapText="1"/>
    </xf>
    <xf numFmtId="49" fontId="23" fillId="2" borderId="2" xfId="8" applyNumberFormat="1" applyFont="1" applyFill="1" applyBorder="1" applyAlignment="1" applyProtection="1">
      <alignment horizontal="justify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" xfId="0" applyNumberFormat="1" applyFont="1" applyFill="1" applyBorder="1" applyAlignment="1" applyProtection="1">
      <alignment horizontal="center" vertical="center"/>
      <protection hidden="1"/>
    </xf>
    <xf numFmtId="164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" xfId="0" applyNumberFormat="1" applyFont="1" applyFill="1" applyBorder="1" applyAlignment="1" applyProtection="1">
      <alignment horizontal="center" vertical="center"/>
      <protection hidden="1"/>
    </xf>
    <xf numFmtId="164" fontId="2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2" borderId="24" xfId="0" applyFont="1" applyFill="1" applyBorder="1" applyAlignment="1">
      <alignment horizontal="left" vertical="center" wrapText="1"/>
    </xf>
    <xf numFmtId="169" fontId="22" fillId="2" borderId="24" xfId="0" applyNumberFormat="1" applyFont="1" applyFill="1" applyBorder="1" applyAlignment="1" applyProtection="1">
      <alignment horizontal="justify" vertical="center" wrapText="1"/>
      <protection hidden="1"/>
    </xf>
    <xf numFmtId="49" fontId="23" fillId="0" borderId="2" xfId="8" applyNumberFormat="1" applyFont="1" applyFill="1" applyBorder="1" applyAlignment="1" applyProtection="1">
      <alignment horizontal="center" vertical="center"/>
    </xf>
    <xf numFmtId="164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2" xfId="8" applyNumberFormat="1" applyFont="1" applyFill="1" applyBorder="1" applyAlignment="1" applyProtection="1">
      <alignment horizontal="center" vertical="center"/>
    </xf>
    <xf numFmtId="49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29" xfId="0" applyNumberFormat="1" applyFont="1" applyFill="1" applyBorder="1" applyAlignment="1" applyProtection="1">
      <alignment horizontal="center" vertical="center"/>
      <protection hidden="1"/>
    </xf>
    <xf numFmtId="164" fontId="22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5" applyNumberFormat="1" applyFont="1" applyFill="1" applyBorder="1" applyAlignment="1" applyProtection="1">
      <alignment horizontal="center" vertical="center"/>
    </xf>
    <xf numFmtId="49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0" applyNumberFormat="1" applyFont="1" applyFill="1" applyBorder="1" applyAlignment="1" applyProtection="1">
      <alignment horizontal="left" vertical="center" wrapText="1"/>
      <protection hidden="1"/>
    </xf>
    <xf numFmtId="165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8" applyNumberFormat="1" applyFont="1" applyFill="1" applyBorder="1" applyAlignment="1" applyProtection="1">
      <alignment horizontal="left" vertical="center" wrapText="1"/>
    </xf>
    <xf numFmtId="49" fontId="22" fillId="0" borderId="37" xfId="8" applyNumberFormat="1" applyFont="1" applyFill="1" applyBorder="1" applyAlignment="1" applyProtection="1">
      <alignment horizontal="center" vertical="center"/>
    </xf>
    <xf numFmtId="49" fontId="23" fillId="2" borderId="37" xfId="8" applyNumberFormat="1" applyFont="1" applyFill="1" applyBorder="1" applyAlignment="1" applyProtection="1">
      <alignment horizontal="left" vertical="center" wrapText="1"/>
    </xf>
    <xf numFmtId="49" fontId="23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0" applyNumberFormat="1" applyFont="1" applyFill="1" applyBorder="1" applyAlignment="1">
      <alignment vertical="center"/>
    </xf>
    <xf numFmtId="0" fontId="22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vertical="center" wrapText="1"/>
      <protection hidden="1"/>
    </xf>
    <xf numFmtId="49" fontId="23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23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0" applyNumberFormat="1" applyFont="1" applyFill="1" applyBorder="1" applyAlignment="1">
      <alignment vertical="center"/>
    </xf>
    <xf numFmtId="165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2" borderId="37" xfId="8" applyNumberFormat="1" applyFont="1" applyFill="1" applyBorder="1" applyAlignment="1" applyProtection="1">
      <alignment horizontal="justify" vertical="center"/>
    </xf>
    <xf numFmtId="49" fontId="23" fillId="2" borderId="37" xfId="8" applyNumberFormat="1" applyFont="1" applyFill="1" applyBorder="1" applyAlignment="1" applyProtection="1">
      <alignment horizontal="justify" vertical="top"/>
    </xf>
    <xf numFmtId="0" fontId="22" fillId="0" borderId="37" xfId="0" applyNumberFormat="1" applyFont="1" applyFill="1" applyBorder="1" applyAlignment="1" applyProtection="1">
      <alignment horizontal="center" vertical="center"/>
    </xf>
    <xf numFmtId="165" fontId="22" fillId="0" borderId="37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165" fontId="23" fillId="0" borderId="37" xfId="0" applyNumberFormat="1" applyFont="1" applyFill="1" applyBorder="1" applyAlignment="1" applyProtection="1">
      <alignment horizontal="center" vertical="center"/>
    </xf>
    <xf numFmtId="49" fontId="22" fillId="0" borderId="37" xfId="0" applyNumberFormat="1" applyFont="1" applyFill="1" applyBorder="1" applyAlignment="1" applyProtection="1">
      <alignment vertical="center"/>
      <protection hidden="1"/>
    </xf>
    <xf numFmtId="49" fontId="23" fillId="0" borderId="37" xfId="0" applyNumberFormat="1" applyFont="1" applyFill="1" applyBorder="1" applyAlignment="1" applyProtection="1">
      <alignment vertical="center"/>
      <protection hidden="1"/>
    </xf>
    <xf numFmtId="49" fontId="23" fillId="2" borderId="37" xfId="0" applyNumberFormat="1" applyFont="1" applyFill="1" applyBorder="1" applyAlignment="1" applyProtection="1">
      <alignment horizontal="left" vertical="top" wrapText="1"/>
      <protection hidden="1"/>
    </xf>
    <xf numFmtId="2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9" xfId="4" applyNumberFormat="1" applyFont="1" applyFill="1" applyBorder="1" applyAlignment="1" applyProtection="1">
      <alignment horizontal="center" vertical="top" wrapText="1"/>
    </xf>
    <xf numFmtId="165" fontId="2" fillId="2" borderId="30" xfId="4" applyNumberFormat="1" applyFont="1" applyFill="1" applyBorder="1" applyAlignment="1" applyProtection="1">
      <alignment horizontal="center" vertical="center" wrapText="1"/>
    </xf>
    <xf numFmtId="165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7" xfId="0" applyNumberFormat="1" applyFont="1" applyFill="1" applyBorder="1" applyAlignment="1" applyProtection="1">
      <alignment vertical="center"/>
    </xf>
    <xf numFmtId="0" fontId="23" fillId="0" borderId="37" xfId="0" applyNumberFormat="1" applyFont="1" applyFill="1" applyBorder="1" applyAlignment="1" applyProtection="1">
      <alignment vertical="center"/>
    </xf>
    <xf numFmtId="4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16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8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8" applyNumberFormat="1" applyFont="1" applyFill="1" applyBorder="1" applyAlignment="1" applyProtection="1">
      <alignment vertical="center"/>
    </xf>
    <xf numFmtId="49" fontId="23" fillId="0" borderId="37" xfId="8" applyNumberFormat="1" applyFont="1" applyFill="1" applyBorder="1" applyAlignment="1" applyProtection="1">
      <alignment horizontal="center" vertical="center"/>
    </xf>
    <xf numFmtId="49" fontId="23" fillId="0" borderId="37" xfId="8" applyNumberFormat="1" applyFont="1" applyFill="1" applyBorder="1" applyAlignment="1" applyProtection="1">
      <alignment horizontal="center" vertical="center" wrapText="1"/>
    </xf>
    <xf numFmtId="49" fontId="22" fillId="0" borderId="37" xfId="8" applyNumberFormat="1" applyFont="1" applyFill="1" applyBorder="1" applyAlignment="1" applyProtection="1">
      <alignment vertical="center"/>
    </xf>
    <xf numFmtId="49" fontId="22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8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65" fontId="23" fillId="0" borderId="37" xfId="8" applyNumberFormat="1" applyFont="1" applyFill="1" applyBorder="1" applyAlignment="1" applyProtection="1">
      <alignment horizontal="center" vertical="center"/>
    </xf>
    <xf numFmtId="165" fontId="23" fillId="0" borderId="37" xfId="5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horizontal="center" vertical="center"/>
    </xf>
    <xf numFmtId="165" fontId="22" fillId="8" borderId="37" xfId="0" applyNumberFormat="1" applyFont="1" applyFill="1" applyBorder="1" applyAlignment="1" applyProtection="1">
      <alignment horizontal="center" vertical="center"/>
    </xf>
    <xf numFmtId="49" fontId="23" fillId="8" borderId="37" xfId="0" applyNumberFormat="1" applyFont="1" applyFill="1" applyBorder="1" applyAlignment="1">
      <alignment vertical="center"/>
    </xf>
    <xf numFmtId="49" fontId="23" fillId="8" borderId="37" xfId="0" applyNumberFormat="1" applyFont="1" applyFill="1" applyBorder="1" applyAlignment="1" applyProtection="1">
      <alignment horizontal="center" vertical="center"/>
      <protection hidden="1"/>
    </xf>
    <xf numFmtId="165" fontId="23" fillId="8" borderId="37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8" applyNumberFormat="1" applyFont="1" applyFill="1" applyBorder="1" applyAlignment="1" applyProtection="1">
      <alignment horizontal="justify" vertical="center"/>
    </xf>
    <xf numFmtId="49" fontId="2" fillId="0" borderId="37" xfId="0" applyNumberFormat="1" applyFont="1" applyFill="1" applyBorder="1" applyAlignment="1" applyProtection="1">
      <alignment horizontal="center" vertical="center"/>
      <protection hidden="1"/>
    </xf>
    <xf numFmtId="49" fontId="2" fillId="2" borderId="37" xfId="0" applyNumberFormat="1" applyFont="1" applyFill="1" applyBorder="1" applyAlignment="1" applyProtection="1">
      <alignment horizontal="left" vertical="center"/>
      <protection hidden="1"/>
    </xf>
    <xf numFmtId="49" fontId="2" fillId="0" borderId="37" xfId="0" applyNumberFormat="1" applyFont="1" applyFill="1" applyBorder="1" applyAlignment="1" applyProtection="1">
      <alignment horizontal="left" vertical="center"/>
      <protection hidden="1"/>
    </xf>
    <xf numFmtId="0" fontId="3" fillId="0" borderId="37" xfId="0" applyNumberFormat="1" applyFont="1" applyFill="1" applyBorder="1" applyAlignment="1" applyProtection="1">
      <alignment horizontal="center" vertical="center"/>
    </xf>
    <xf numFmtId="165" fontId="3" fillId="0" borderId="37" xfId="0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vertical="center"/>
    </xf>
    <xf numFmtId="165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0" applyNumberFormat="1" applyFont="1" applyFill="1" applyBorder="1" applyAlignment="1" applyProtection="1">
      <alignment vertical="center"/>
    </xf>
    <xf numFmtId="165" fontId="2" fillId="0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8" xfId="0" applyNumberFormat="1" applyFont="1" applyFill="1" applyBorder="1" applyAlignment="1" applyProtection="1">
      <alignment horizontal="center" vertical="top"/>
      <protection hidden="1"/>
    </xf>
    <xf numFmtId="49" fontId="22" fillId="2" borderId="38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2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 wrapText="1"/>
    </xf>
    <xf numFmtId="0" fontId="22" fillId="2" borderId="39" xfId="0" applyFont="1" applyFill="1" applyBorder="1" applyAlignment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23" fillId="2" borderId="39" xfId="8" applyNumberFormat="1" applyFont="1" applyFill="1" applyBorder="1" applyAlignment="1" applyProtection="1">
      <alignment horizontal="left" vertical="top" wrapText="1"/>
    </xf>
    <xf numFmtId="0" fontId="23" fillId="2" borderId="39" xfId="0" applyFont="1" applyFill="1" applyBorder="1" applyAlignment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top" wrapText="1"/>
      <protection hidden="1"/>
    </xf>
    <xf numFmtId="49" fontId="23" fillId="2" borderId="39" xfId="0" applyNumberFormat="1" applyFont="1" applyFill="1" applyBorder="1" applyAlignment="1" applyProtection="1">
      <alignment horizontal="justify" vertical="center" wrapText="1"/>
      <protection hidden="1"/>
    </xf>
    <xf numFmtId="164" fontId="22" fillId="0" borderId="2" xfId="0" applyNumberFormat="1" applyFont="1" applyFill="1" applyBorder="1" applyAlignment="1">
      <alignment horizontal="center" vertical="center" wrapText="1"/>
    </xf>
    <xf numFmtId="49" fontId="23" fillId="2" borderId="40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24" xfId="8" applyNumberFormat="1" applyFont="1" applyFill="1" applyBorder="1" applyAlignment="1" applyProtection="1">
      <alignment horizontal="left" vertical="center" wrapText="1"/>
    </xf>
    <xf numFmtId="49" fontId="2" fillId="2" borderId="38" xfId="0" applyNumberFormat="1" applyFont="1" applyFill="1" applyBorder="1" applyAlignment="1" applyProtection="1">
      <alignment horizontal="left" vertical="center"/>
      <protection hidden="1"/>
    </xf>
    <xf numFmtId="165" fontId="2" fillId="2" borderId="30" xfId="5" applyNumberFormat="1" applyFont="1" applyFill="1" applyBorder="1" applyAlignment="1" applyProtection="1">
      <alignment horizontal="center" vertical="top" wrapText="1"/>
    </xf>
    <xf numFmtId="49" fontId="23" fillId="2" borderId="39" xfId="8" applyNumberFormat="1" applyFont="1" applyFill="1" applyBorder="1" applyAlignment="1" applyProtection="1">
      <alignment horizontal="justify" vertical="top"/>
    </xf>
    <xf numFmtId="49" fontId="23" fillId="2" borderId="32" xfId="8" applyNumberFormat="1" applyFont="1" applyFill="1" applyBorder="1" applyAlignment="1" applyProtection="1">
      <alignment horizontal="left" vertical="center" wrapText="1"/>
    </xf>
    <xf numFmtId="164" fontId="2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26" fillId="0" borderId="0" xfId="0" applyFont="1" applyAlignment="1"/>
    <xf numFmtId="0" fontId="27" fillId="0" borderId="0" xfId="0" applyFont="1" applyAlignment="1">
      <alignment wrapText="1"/>
    </xf>
    <xf numFmtId="0" fontId="28" fillId="0" borderId="0" xfId="0" applyFont="1" applyAlignment="1"/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29" fillId="0" borderId="0" xfId="0" applyFont="1" applyFill="1" applyAlignment="1">
      <alignment horizontal="right"/>
    </xf>
    <xf numFmtId="0" fontId="6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0" fillId="0" borderId="0" xfId="0" applyBorder="1" applyAlignment="1"/>
    <xf numFmtId="3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2" xfId="5" applyNumberFormat="1" applyFont="1" applyFill="1" applyBorder="1" applyAlignment="1" applyProtection="1">
      <alignment horizontal="left" vertical="center"/>
      <protection locked="0"/>
    </xf>
    <xf numFmtId="164" fontId="31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6" fillId="0" borderId="2" xfId="5" applyNumberFormat="1" applyFont="1" applyFill="1" applyBorder="1" applyAlignment="1" applyProtection="1">
      <alignment horizontal="left" vertical="center" wrapText="1"/>
      <protection locked="0"/>
    </xf>
    <xf numFmtId="164" fontId="33" fillId="0" borderId="2" xfId="0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left" vertical="center"/>
    </xf>
    <xf numFmtId="164" fontId="33" fillId="0" borderId="2" xfId="0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 applyProtection="1">
      <alignment horizontal="left" vertical="center"/>
    </xf>
    <xf numFmtId="3" fontId="6" fillId="0" borderId="2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164" fontId="29" fillId="0" borderId="2" xfId="0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 applyProtection="1">
      <alignment horizontal="left" vertical="center"/>
    </xf>
    <xf numFmtId="0" fontId="6" fillId="0" borderId="2" xfId="5" applyNumberFormat="1" applyFont="1" applyFill="1" applyBorder="1" applyAlignment="1" applyProtection="1">
      <alignment horizontal="center" vertical="top"/>
    </xf>
    <xf numFmtId="0" fontId="6" fillId="0" borderId="2" xfId="5" applyNumberFormat="1" applyFont="1" applyFill="1" applyBorder="1" applyAlignment="1" applyProtection="1">
      <alignment horizontal="left" vertical="top"/>
    </xf>
    <xf numFmtId="164" fontId="3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9" borderId="2" xfId="4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NumberFormat="1" applyFont="1" applyFill="1" applyBorder="1" applyAlignment="1" applyProtection="1">
      <alignment horizontal="left" vertical="top" wrapText="1"/>
      <protection hidden="1"/>
    </xf>
    <xf numFmtId="0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8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37" xfId="8" applyNumberFormat="1" applyFont="1" applyFill="1" applyBorder="1" applyAlignment="1" applyProtection="1">
      <alignment horizontal="left" vertical="center" wrapText="1"/>
    </xf>
    <xf numFmtId="169" fontId="22" fillId="2" borderId="24" xfId="0" applyNumberFormat="1" applyFont="1" applyFill="1" applyBorder="1" applyAlignment="1" applyProtection="1">
      <alignment horizontal="left" vertical="top" wrapText="1"/>
      <protection hidden="1"/>
    </xf>
    <xf numFmtId="169" fontId="22" fillId="2" borderId="24" xfId="0" applyNumberFormat="1" applyFont="1" applyFill="1" applyBorder="1" applyAlignment="1" applyProtection="1">
      <alignment horizontal="left" vertical="center" wrapText="1"/>
      <protection hidden="1"/>
    </xf>
    <xf numFmtId="165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2" xfId="0" applyNumberFormat="1" applyFont="1" applyFill="1" applyBorder="1" applyAlignment="1" applyProtection="1">
      <alignment horizontal="center" vertical="center"/>
      <protection hidden="1"/>
    </xf>
    <xf numFmtId="164" fontId="24" fillId="2" borderId="2" xfId="0" applyNumberFormat="1" applyFont="1" applyFill="1" applyBorder="1" applyAlignment="1" applyProtection="1">
      <alignment horizontal="center" vertical="center"/>
      <protection hidden="1"/>
    </xf>
    <xf numFmtId="164" fontId="22" fillId="2" borderId="2" xfId="0" applyNumberFormat="1" applyFont="1" applyFill="1" applyBorder="1" applyAlignment="1" applyProtection="1">
      <alignment horizontal="center" vertical="center"/>
      <protection hidden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5" applyNumberFormat="1" applyFont="1" applyFill="1" applyBorder="1" applyAlignment="1" applyProtection="1">
      <alignment horizontal="center" vertical="center"/>
    </xf>
    <xf numFmtId="164" fontId="2" fillId="2" borderId="29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0" applyNumberFormat="1" applyFont="1" applyFill="1" applyBorder="1" applyAlignment="1" applyProtection="1">
      <alignment vertical="center" wrapText="1"/>
      <protection hidden="1"/>
    </xf>
    <xf numFmtId="16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164" fontId="0" fillId="2" borderId="0" xfId="0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right" vertical="center"/>
    </xf>
    <xf numFmtId="0" fontId="37" fillId="0" borderId="0" xfId="0" applyNumberFormat="1" applyFont="1" applyFill="1" applyBorder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7" fillId="0" borderId="0" xfId="0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right" vertical="top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/Downloads/&#1056;&#1072;&#1089;&#1093;&#1086;&#1076;&#1099;%20%20&#8470;%202-4%20&#1052;&#1050;&#1059;%20(&#1085;&#1086;&#1074;&#1086;&#1077;)%20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20086.599999999999</v>
          </cell>
          <cell r="J79">
            <v>30141.1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/>
      <sheetData sheetId="1"/>
      <sheetData sheetId="2"/>
      <sheetData sheetId="3"/>
      <sheetData sheetId="4"/>
      <sheetData sheetId="5">
        <row r="62">
          <cell r="N62">
            <v>20</v>
          </cell>
          <cell r="O62">
            <v>20</v>
          </cell>
        </row>
        <row r="69">
          <cell r="N69">
            <v>50</v>
          </cell>
          <cell r="O69">
            <v>52</v>
          </cell>
        </row>
        <row r="78">
          <cell r="N78">
            <v>20</v>
          </cell>
          <cell r="O78">
            <v>20.8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46" customWidth="1"/>
    <col min="2" max="3" width="10.140625" style="146" customWidth="1"/>
    <col min="4" max="4" width="9.140625" style="147" customWidth="1"/>
    <col min="5" max="5" width="5.140625" style="148" customWidth="1"/>
    <col min="6" max="6" width="6.85546875" style="148" customWidth="1"/>
    <col min="7" max="7" width="8.5703125" style="146" customWidth="1"/>
    <col min="8" max="8" width="15.7109375" style="149" customWidth="1"/>
    <col min="9" max="9" width="13.140625" style="150" customWidth="1"/>
    <col min="10" max="10" width="13.5703125" style="150" customWidth="1"/>
    <col min="11" max="16384" width="8.7109375" style="150"/>
  </cols>
  <sheetData>
    <row r="1" spans="1:10">
      <c r="A1" s="151" t="s">
        <v>0</v>
      </c>
      <c r="F1" s="454"/>
      <c r="G1" s="455"/>
      <c r="H1" s="455"/>
    </row>
    <row r="2" spans="1:10">
      <c r="A2" s="151"/>
      <c r="F2" s="152"/>
      <c r="G2" s="153"/>
      <c r="H2" s="153"/>
    </row>
    <row r="3" spans="1:10">
      <c r="A3" s="154" t="s">
        <v>1</v>
      </c>
      <c r="B3" s="154" t="s">
        <v>2</v>
      </c>
      <c r="C3" s="154" t="s">
        <v>3</v>
      </c>
      <c r="D3" s="155" t="s">
        <v>4</v>
      </c>
      <c r="E3" s="156" t="s">
        <v>5</v>
      </c>
      <c r="F3" s="156" t="s">
        <v>6</v>
      </c>
      <c r="G3" s="154" t="s">
        <v>7</v>
      </c>
      <c r="H3" s="157" t="s">
        <v>8</v>
      </c>
    </row>
    <row r="4" spans="1:10">
      <c r="A4" s="158" t="s">
        <v>9</v>
      </c>
      <c r="B4" s="158">
        <v>1</v>
      </c>
      <c r="C4" s="158">
        <v>24</v>
      </c>
      <c r="D4" s="159">
        <v>870</v>
      </c>
      <c r="E4" s="160"/>
      <c r="F4" s="160">
        <v>0.1</v>
      </c>
      <c r="G4" s="158">
        <v>12</v>
      </c>
      <c r="H4" s="161">
        <f>B4*(2+E4+F4)*(C4*D4)*G4</f>
        <v>526176</v>
      </c>
      <c r="I4" s="227"/>
    </row>
    <row r="5" spans="1:10">
      <c r="A5" s="162" t="s">
        <v>9</v>
      </c>
      <c r="B5" s="163"/>
      <c r="C5" s="164"/>
      <c r="D5" s="165">
        <v>0.26200000000000001</v>
      </c>
      <c r="E5" s="166"/>
      <c r="F5" s="166"/>
      <c r="G5" s="162">
        <v>12</v>
      </c>
      <c r="H5" s="167">
        <f>H4*D5</f>
        <v>137858.11199999999</v>
      </c>
      <c r="I5" s="227"/>
      <c r="J5" s="228">
        <f>H4+H5</f>
        <v>664034.11199999996</v>
      </c>
    </row>
    <row r="6" spans="1:10">
      <c r="A6" s="168" t="s">
        <v>10</v>
      </c>
      <c r="B6" s="162">
        <v>1</v>
      </c>
      <c r="C6" s="164">
        <v>18</v>
      </c>
      <c r="D6" s="169">
        <v>870</v>
      </c>
      <c r="E6" s="166">
        <v>0.1</v>
      </c>
      <c r="F6" s="166">
        <v>0.1</v>
      </c>
      <c r="G6" s="162">
        <v>12</v>
      </c>
      <c r="H6" s="170">
        <f>B6*(2+E6+F6)*(C6*D6)*G6</f>
        <v>413424</v>
      </c>
      <c r="I6" s="227"/>
      <c r="J6" s="227"/>
    </row>
    <row r="7" spans="1:10">
      <c r="A7" s="168" t="s">
        <v>11</v>
      </c>
      <c r="B7" s="162">
        <v>1</v>
      </c>
      <c r="C7" s="164">
        <v>18</v>
      </c>
      <c r="D7" s="169">
        <v>870</v>
      </c>
      <c r="E7" s="166">
        <v>0.1</v>
      </c>
      <c r="F7" s="166">
        <v>0.1</v>
      </c>
      <c r="G7" s="162">
        <v>12</v>
      </c>
      <c r="H7" s="170">
        <f>B7*(2+E7+F7)*(C7*D7)*G7</f>
        <v>413424</v>
      </c>
      <c r="I7" s="227"/>
      <c r="J7" s="227"/>
    </row>
    <row r="8" spans="1:10">
      <c r="A8" s="171" t="s">
        <v>12</v>
      </c>
      <c r="B8" s="172">
        <v>1</v>
      </c>
      <c r="C8" s="173">
        <v>12</v>
      </c>
      <c r="D8" s="169">
        <v>870</v>
      </c>
      <c r="E8" s="174"/>
      <c r="F8" s="174">
        <v>0.1</v>
      </c>
      <c r="G8" s="162">
        <v>12</v>
      </c>
      <c r="H8" s="170">
        <f>B8*(2+E8+F8)*(C8*D8)*G8</f>
        <v>263088</v>
      </c>
      <c r="I8" s="227"/>
    </row>
    <row r="9" spans="1:10">
      <c r="A9" s="168" t="s">
        <v>13</v>
      </c>
      <c r="B9" s="162">
        <f>SUM(B6:B8)</f>
        <v>3</v>
      </c>
      <c r="C9" s="164"/>
      <c r="D9" s="169"/>
      <c r="E9" s="166"/>
      <c r="F9" s="166"/>
      <c r="G9" s="162"/>
      <c r="H9" s="170">
        <f>SUM(H6:H8)</f>
        <v>1089936</v>
      </c>
      <c r="I9" s="227"/>
      <c r="J9" s="227"/>
    </row>
    <row r="10" spans="1:10">
      <c r="A10" s="168" t="s">
        <v>13</v>
      </c>
      <c r="B10" s="175"/>
      <c r="C10" s="176"/>
      <c r="D10" s="177">
        <v>0.26200000000000001</v>
      </c>
      <c r="E10" s="178"/>
      <c r="F10" s="178"/>
      <c r="G10" s="179"/>
      <c r="H10" s="180">
        <f>H9*D10</f>
        <v>285563.23200000002</v>
      </c>
      <c r="I10" s="227"/>
      <c r="J10" s="228">
        <f>H9+H10</f>
        <v>1375499.2320000001</v>
      </c>
    </row>
    <row r="11" spans="1:10">
      <c r="A11" s="168"/>
      <c r="B11" s="162"/>
      <c r="C11" s="164"/>
      <c r="D11" s="169"/>
      <c r="E11" s="166"/>
      <c r="F11" s="166"/>
      <c r="G11" s="162"/>
      <c r="H11" s="170"/>
      <c r="I11" s="227"/>
      <c r="J11" s="227"/>
    </row>
    <row r="12" spans="1:10">
      <c r="A12" s="181"/>
      <c r="B12" s="175"/>
      <c r="C12" s="176"/>
      <c r="D12" s="177"/>
      <c r="E12" s="178"/>
      <c r="F12" s="178"/>
      <c r="G12" s="179"/>
      <c r="H12" s="180"/>
      <c r="I12" s="227"/>
      <c r="J12" s="228"/>
    </row>
    <row r="13" spans="1:10">
      <c r="B13" s="153"/>
      <c r="C13" s="182"/>
      <c r="E13" s="183"/>
      <c r="F13" s="183"/>
      <c r="G13" s="153"/>
      <c r="I13" s="227"/>
    </row>
    <row r="14" spans="1:10">
      <c r="A14" s="184" t="s">
        <v>1</v>
      </c>
      <c r="B14" s="184" t="s">
        <v>2</v>
      </c>
      <c r="C14" s="184" t="s">
        <v>3</v>
      </c>
      <c r="D14" s="185" t="s">
        <v>4</v>
      </c>
      <c r="E14" s="186" t="s">
        <v>5</v>
      </c>
      <c r="F14" s="186" t="s">
        <v>6</v>
      </c>
      <c r="G14" s="187" t="s">
        <v>7</v>
      </c>
      <c r="H14" s="188" t="s">
        <v>8</v>
      </c>
      <c r="I14" s="227"/>
    </row>
    <row r="15" spans="1:10">
      <c r="A15" s="189" t="s">
        <v>14</v>
      </c>
      <c r="B15" s="158">
        <v>1</v>
      </c>
      <c r="C15" s="158">
        <v>24</v>
      </c>
      <c r="D15" s="159">
        <v>870</v>
      </c>
      <c r="E15" s="160">
        <v>0.2</v>
      </c>
      <c r="F15" s="160">
        <v>0.25</v>
      </c>
      <c r="G15" s="158">
        <v>12</v>
      </c>
      <c r="H15" s="161">
        <f>(B15*2+E15+F15)*(C15*D15)*G15</f>
        <v>613872</v>
      </c>
      <c r="I15" s="227"/>
    </row>
    <row r="16" spans="1:10" ht="15">
      <c r="A16" s="175" t="s">
        <v>14</v>
      </c>
      <c r="B16" s="175"/>
      <c r="C16" s="176"/>
      <c r="D16" s="177">
        <v>0.26200000000000001</v>
      </c>
      <c r="E16" s="178"/>
      <c r="F16" s="178"/>
      <c r="G16" s="179">
        <v>12</v>
      </c>
      <c r="H16" s="190">
        <f>H15*D16</f>
        <v>160834.46400000001</v>
      </c>
      <c r="I16" s="227"/>
      <c r="J16" s="228">
        <f>H16+H15</f>
        <v>774706.46400000004</v>
      </c>
    </row>
    <row r="17" spans="1:10" ht="15">
      <c r="A17" s="152"/>
      <c r="B17" s="191"/>
      <c r="C17" s="192"/>
      <c r="D17" s="193"/>
      <c r="E17" s="194"/>
      <c r="F17" s="194"/>
      <c r="G17" s="195"/>
      <c r="H17" s="196"/>
      <c r="I17" s="227"/>
      <c r="J17" s="228"/>
    </row>
    <row r="18" spans="1:10">
      <c r="A18" s="151" t="s">
        <v>15</v>
      </c>
      <c r="B18" s="158">
        <v>1</v>
      </c>
      <c r="C18" s="197">
        <v>20</v>
      </c>
      <c r="D18" s="159">
        <v>870</v>
      </c>
      <c r="E18" s="160">
        <v>0.2</v>
      </c>
      <c r="F18" s="160">
        <v>0.15</v>
      </c>
      <c r="G18" s="158">
        <v>12</v>
      </c>
      <c r="H18" s="161">
        <f t="shared" ref="H18:H24" si="0">B18*(2+E18+F18)*(C18*D18)*G18</f>
        <v>490680</v>
      </c>
      <c r="I18" s="227"/>
    </row>
    <row r="19" spans="1:10">
      <c r="A19" s="168" t="s">
        <v>16</v>
      </c>
      <c r="B19" s="172">
        <v>1</v>
      </c>
      <c r="C19" s="173">
        <v>20</v>
      </c>
      <c r="D19" s="198">
        <v>870</v>
      </c>
      <c r="E19" s="174">
        <v>0.2</v>
      </c>
      <c r="F19" s="174">
        <v>0.1</v>
      </c>
      <c r="G19" s="162">
        <v>12</v>
      </c>
      <c r="H19" s="170">
        <f t="shared" si="0"/>
        <v>480240</v>
      </c>
      <c r="I19" s="227"/>
    </row>
    <row r="20" spans="1:10">
      <c r="A20" s="171" t="s">
        <v>17</v>
      </c>
      <c r="B20" s="172">
        <v>1</v>
      </c>
      <c r="C20" s="173">
        <v>18</v>
      </c>
      <c r="D20" s="198">
        <v>870</v>
      </c>
      <c r="E20" s="174">
        <v>0.2</v>
      </c>
      <c r="F20" s="174">
        <v>0.1</v>
      </c>
      <c r="G20" s="162">
        <v>12</v>
      </c>
      <c r="H20" s="170">
        <f t="shared" si="0"/>
        <v>432216</v>
      </c>
      <c r="I20" s="227"/>
      <c r="J20" s="227"/>
    </row>
    <row r="21" spans="1:10">
      <c r="A21" s="171" t="s">
        <v>17</v>
      </c>
      <c r="B21" s="172">
        <v>1</v>
      </c>
      <c r="C21" s="173">
        <v>18</v>
      </c>
      <c r="D21" s="198">
        <v>870</v>
      </c>
      <c r="E21" s="174">
        <v>0.2</v>
      </c>
      <c r="F21" s="174">
        <v>0.15</v>
      </c>
      <c r="G21" s="162">
        <v>12</v>
      </c>
      <c r="H21" s="170">
        <f t="shared" si="0"/>
        <v>441612</v>
      </c>
      <c r="I21" s="227"/>
      <c r="J21" s="227"/>
    </row>
    <row r="22" spans="1:10">
      <c r="A22" s="171" t="s">
        <v>18</v>
      </c>
      <c r="B22" s="172">
        <v>1</v>
      </c>
      <c r="C22" s="173">
        <v>16</v>
      </c>
      <c r="D22" s="169">
        <v>870</v>
      </c>
      <c r="E22" s="174">
        <f>(10*0.5)%</f>
        <v>0.05</v>
      </c>
      <c r="F22" s="174">
        <v>0.15</v>
      </c>
      <c r="G22" s="162">
        <v>12</v>
      </c>
      <c r="H22" s="170">
        <f t="shared" si="0"/>
        <v>367488</v>
      </c>
      <c r="I22" s="227"/>
    </row>
    <row r="23" spans="1:10">
      <c r="A23" s="171" t="s">
        <v>18</v>
      </c>
      <c r="B23" s="172">
        <v>1</v>
      </c>
      <c r="C23" s="173">
        <v>16</v>
      </c>
      <c r="D23" s="169">
        <v>870</v>
      </c>
      <c r="E23" s="174">
        <v>0.2</v>
      </c>
      <c r="F23" s="174">
        <v>0.25</v>
      </c>
      <c r="G23" s="162">
        <v>12</v>
      </c>
      <c r="H23" s="170">
        <f t="shared" si="0"/>
        <v>409248</v>
      </c>
      <c r="I23" s="227"/>
    </row>
    <row r="24" spans="1:10">
      <c r="A24" s="171" t="s">
        <v>19</v>
      </c>
      <c r="B24" s="172">
        <v>1</v>
      </c>
      <c r="C24" s="173">
        <v>14</v>
      </c>
      <c r="D24" s="169">
        <v>870</v>
      </c>
      <c r="E24" s="174"/>
      <c r="F24" s="174">
        <v>0.1</v>
      </c>
      <c r="G24" s="162">
        <v>12</v>
      </c>
      <c r="H24" s="170">
        <f t="shared" si="0"/>
        <v>306936</v>
      </c>
      <c r="I24" s="227"/>
    </row>
    <row r="25" spans="1:10">
      <c r="A25" s="171" t="s">
        <v>20</v>
      </c>
      <c r="B25" s="172">
        <v>2</v>
      </c>
      <c r="C25" s="173"/>
      <c r="D25" s="169">
        <f>20760+9100</f>
        <v>29860</v>
      </c>
      <c r="E25" s="174"/>
      <c r="F25" s="174"/>
      <c r="G25" s="162">
        <v>12</v>
      </c>
      <c r="H25" s="170">
        <f>D25*G25</f>
        <v>358320</v>
      </c>
      <c r="I25" s="227"/>
    </row>
    <row r="26" spans="1:10">
      <c r="A26" s="171"/>
      <c r="B26" s="172"/>
      <c r="C26" s="173"/>
      <c r="D26" s="198"/>
      <c r="E26" s="174"/>
      <c r="F26" s="174"/>
      <c r="G26" s="172"/>
      <c r="H26" s="199">
        <f>SUM(H18:H25)</f>
        <v>3286740</v>
      </c>
      <c r="I26" s="227"/>
    </row>
    <row r="27" spans="1:10">
      <c r="A27" s="200" t="s">
        <v>21</v>
      </c>
      <c r="B27" s="175"/>
      <c r="C27" s="176"/>
      <c r="D27" s="177">
        <v>0.26200000000000001</v>
      </c>
      <c r="E27" s="178"/>
      <c r="F27" s="178"/>
      <c r="G27" s="179">
        <v>12</v>
      </c>
      <c r="H27" s="201">
        <f>H26*D27</f>
        <v>861125.88</v>
      </c>
      <c r="I27" s="227"/>
      <c r="J27" s="228">
        <f>H27+H26</f>
        <v>4147865.88</v>
      </c>
    </row>
    <row r="28" spans="1:10">
      <c r="A28" s="202"/>
      <c r="B28" s="195"/>
      <c r="C28" s="192"/>
      <c r="D28" s="203"/>
      <c r="E28" s="194"/>
      <c r="F28" s="194"/>
      <c r="G28" s="195"/>
      <c r="H28" s="204"/>
      <c r="I28" s="227"/>
    </row>
    <row r="29" spans="1:10">
      <c r="A29" s="171" t="s">
        <v>22</v>
      </c>
      <c r="B29" s="172"/>
      <c r="C29" s="173"/>
      <c r="D29" s="198"/>
      <c r="E29" s="174"/>
      <c r="F29" s="174"/>
      <c r="G29" s="172"/>
      <c r="H29" s="170">
        <f>H30+H31</f>
        <v>396575.92800000001</v>
      </c>
      <c r="I29" s="227"/>
    </row>
    <row r="30" spans="1:10">
      <c r="A30" s="171" t="s">
        <v>19</v>
      </c>
      <c r="B30" s="172">
        <v>1</v>
      </c>
      <c r="C30" s="173">
        <v>14</v>
      </c>
      <c r="D30" s="198">
        <v>870</v>
      </c>
      <c r="E30" s="174"/>
      <c r="F30" s="174">
        <v>0.15</v>
      </c>
      <c r="G30" s="172">
        <f>12</f>
        <v>12</v>
      </c>
      <c r="H30" s="170">
        <f>B30*(2+E30+F30)*(C30*D30)*G30</f>
        <v>314244</v>
      </c>
      <c r="I30" s="227"/>
      <c r="J30" s="227"/>
    </row>
    <row r="31" spans="1:10">
      <c r="A31" s="200"/>
      <c r="B31" s="179"/>
      <c r="C31" s="176"/>
      <c r="D31" s="205">
        <v>0.26200000000000001</v>
      </c>
      <c r="E31" s="178"/>
      <c r="F31" s="178"/>
      <c r="G31" s="179">
        <v>12</v>
      </c>
      <c r="H31" s="201">
        <f>H30*D31</f>
        <v>82331.928</v>
      </c>
      <c r="I31" s="227"/>
      <c r="J31" s="228">
        <f>H30+H31</f>
        <v>396575.92800000001</v>
      </c>
    </row>
    <row r="32" spans="1:10">
      <c r="A32" s="206" t="s">
        <v>23</v>
      </c>
      <c r="B32" s="207"/>
      <c r="C32" s="208"/>
      <c r="D32" s="209"/>
      <c r="E32" s="210"/>
      <c r="F32" s="210"/>
      <c r="G32" s="207"/>
      <c r="H32" s="211">
        <f>H15+H26+H29</f>
        <v>4297187.9280000003</v>
      </c>
      <c r="I32" s="227"/>
      <c r="J32" s="228"/>
    </row>
    <row r="33" spans="1:10">
      <c r="A33" s="212" t="s">
        <v>24</v>
      </c>
      <c r="B33" s="213"/>
      <c r="C33" s="214"/>
      <c r="D33" s="215"/>
      <c r="E33" s="216"/>
      <c r="F33" s="216"/>
      <c r="G33" s="213"/>
      <c r="H33" s="217">
        <f>H16+H27+H31</f>
        <v>1104292.2720000001</v>
      </c>
      <c r="I33" s="227"/>
      <c r="J33" s="228">
        <f>H32+H33</f>
        <v>5401480.2000000002</v>
      </c>
    </row>
    <row r="34" spans="1:10">
      <c r="A34" s="146">
        <v>221</v>
      </c>
      <c r="C34" s="153"/>
      <c r="E34" s="183"/>
      <c r="F34" s="183"/>
      <c r="G34" s="153"/>
    </row>
    <row r="35" spans="1:10">
      <c r="A35" s="218" t="s">
        <v>25</v>
      </c>
      <c r="B35" s="219">
        <v>3000</v>
      </c>
      <c r="C35" s="162"/>
      <c r="D35" s="169"/>
      <c r="E35" s="166"/>
      <c r="F35" s="166"/>
      <c r="G35" s="162">
        <v>12</v>
      </c>
      <c r="H35" s="220">
        <f>B35*G35</f>
        <v>36000</v>
      </c>
    </row>
    <row r="36" spans="1:10">
      <c r="A36" s="218" t="s">
        <v>26</v>
      </c>
      <c r="B36" s="219">
        <v>6850</v>
      </c>
      <c r="C36" s="168"/>
      <c r="D36" s="169"/>
      <c r="E36" s="221"/>
      <c r="F36" s="221"/>
      <c r="G36" s="162">
        <v>12</v>
      </c>
      <c r="H36" s="220">
        <f>B36*G36</f>
        <v>82200</v>
      </c>
    </row>
    <row r="37" spans="1:10">
      <c r="A37" s="218" t="s">
        <v>27</v>
      </c>
      <c r="B37" s="219">
        <v>500</v>
      </c>
      <c r="C37" s="168"/>
      <c r="D37" s="169"/>
      <c r="E37" s="221"/>
      <c r="F37" s="221"/>
      <c r="G37" s="162">
        <v>12</v>
      </c>
      <c r="H37" s="220">
        <f>B37*G37</f>
        <v>6000</v>
      </c>
    </row>
    <row r="38" spans="1:10">
      <c r="A38" s="168"/>
      <c r="B38" s="219"/>
      <c r="C38" s="168"/>
      <c r="D38" s="169"/>
      <c r="E38" s="221"/>
      <c r="F38" s="221"/>
      <c r="G38" s="168"/>
      <c r="H38" s="217">
        <f>SUM(H35:H37)</f>
        <v>124200</v>
      </c>
      <c r="J38" s="227">
        <f>H39</f>
        <v>0</v>
      </c>
    </row>
    <row r="39" spans="1:10">
      <c r="A39" s="146">
        <v>222</v>
      </c>
      <c r="B39" s="222"/>
      <c r="H39" s="220"/>
    </row>
    <row r="40" spans="1:10">
      <c r="A40" s="218" t="s">
        <v>28</v>
      </c>
      <c r="B40" s="219">
        <v>6000</v>
      </c>
      <c r="C40" s="168"/>
      <c r="D40" s="169"/>
      <c r="E40" s="221"/>
      <c r="F40" s="221"/>
      <c r="G40" s="162">
        <v>12</v>
      </c>
      <c r="H40" s="220">
        <f>H41+H42</f>
        <v>72000</v>
      </c>
    </row>
    <row r="41" spans="1:10">
      <c r="A41" s="151" t="s">
        <v>29</v>
      </c>
      <c r="B41" s="222"/>
      <c r="G41" s="153">
        <v>1</v>
      </c>
      <c r="H41" s="149">
        <f>B41*G41</f>
        <v>0</v>
      </c>
    </row>
    <row r="42" spans="1:10">
      <c r="A42" s="218" t="s">
        <v>30</v>
      </c>
      <c r="B42" s="219">
        <v>6000</v>
      </c>
      <c r="C42" s="168"/>
      <c r="D42" s="169"/>
      <c r="E42" s="221"/>
      <c r="F42" s="221"/>
      <c r="G42" s="162">
        <v>12</v>
      </c>
      <c r="H42" s="220">
        <f>B42*G42</f>
        <v>72000</v>
      </c>
    </row>
    <row r="43" spans="1:10" ht="12" customHeight="1">
      <c r="A43" s="146">
        <v>223</v>
      </c>
      <c r="B43" s="222"/>
      <c r="H43" s="220"/>
    </row>
    <row r="44" spans="1:10">
      <c r="A44" s="218" t="s">
        <v>31</v>
      </c>
      <c r="B44" s="219"/>
      <c r="C44" s="168"/>
      <c r="D44" s="223">
        <v>4715</v>
      </c>
      <c r="E44" s="221"/>
      <c r="F44" s="224"/>
      <c r="G44" s="162">
        <v>12</v>
      </c>
      <c r="H44" s="149">
        <f>D44*G44</f>
        <v>56580</v>
      </c>
    </row>
    <row r="45" spans="1:10">
      <c r="A45" s="218" t="s">
        <v>32</v>
      </c>
      <c r="B45" s="219"/>
      <c r="C45" s="168"/>
      <c r="D45" s="223">
        <v>5950</v>
      </c>
      <c r="E45" s="221"/>
      <c r="F45" s="224"/>
      <c r="G45" s="162">
        <v>12</v>
      </c>
      <c r="H45" s="220">
        <f>D45*G45</f>
        <v>71400</v>
      </c>
      <c r="I45" s="227"/>
    </row>
    <row r="46" spans="1:10">
      <c r="B46" s="222"/>
      <c r="H46" s="220">
        <f>SUM(H44:H45)</f>
        <v>127980</v>
      </c>
      <c r="J46" s="227">
        <f>H47</f>
        <v>0</v>
      </c>
    </row>
    <row r="47" spans="1:10">
      <c r="A47" s="146">
        <v>225</v>
      </c>
      <c r="B47" s="222"/>
      <c r="H47" s="225"/>
    </row>
    <row r="48" spans="1:10">
      <c r="A48" s="218" t="s">
        <v>33</v>
      </c>
      <c r="B48" s="219">
        <f>40000</f>
        <v>40000</v>
      </c>
      <c r="C48" s="168"/>
      <c r="D48" s="169"/>
      <c r="E48" s="221"/>
      <c r="F48" s="221"/>
      <c r="G48" s="162">
        <v>1</v>
      </c>
      <c r="H48" s="149">
        <f>B48</f>
        <v>40000</v>
      </c>
    </row>
    <row r="49" spans="1:10">
      <c r="A49" s="218" t="s">
        <v>34</v>
      </c>
      <c r="B49" s="219">
        <f>5000*1.1</f>
        <v>5500</v>
      </c>
      <c r="C49" s="168"/>
      <c r="D49" s="169"/>
      <c r="E49" s="221"/>
      <c r="F49" s="221"/>
      <c r="G49" s="162">
        <v>12</v>
      </c>
      <c r="H49" s="220">
        <f>B49*G49</f>
        <v>66000</v>
      </c>
    </row>
    <row r="50" spans="1:10">
      <c r="A50" s="151"/>
      <c r="B50" s="222"/>
      <c r="G50" s="153"/>
      <c r="H50" s="220">
        <f>SUM(H48:H49)</f>
        <v>106000</v>
      </c>
      <c r="J50" s="227">
        <f>H51</f>
        <v>0</v>
      </c>
    </row>
    <row r="51" spans="1:10">
      <c r="A51" s="146">
        <v>226</v>
      </c>
      <c r="B51" s="222"/>
    </row>
    <row r="52" spans="1:10">
      <c r="A52" s="218" t="s">
        <v>35</v>
      </c>
      <c r="B52" s="219">
        <f>10000</f>
        <v>10000</v>
      </c>
      <c r="C52" s="168"/>
      <c r="D52" s="169"/>
      <c r="E52" s="221"/>
      <c r="F52" s="221"/>
      <c r="G52" s="162">
        <v>12</v>
      </c>
      <c r="H52" s="220">
        <f>B52*G52</f>
        <v>120000</v>
      </c>
    </row>
    <row r="53" spans="1:10">
      <c r="A53" s="218" t="s">
        <v>35</v>
      </c>
      <c r="B53" s="219">
        <v>0</v>
      </c>
      <c r="C53" s="168"/>
      <c r="D53" s="169"/>
      <c r="E53" s="221"/>
      <c r="F53" s="221"/>
      <c r="G53" s="162">
        <v>7</v>
      </c>
      <c r="H53" s="220">
        <f t="shared" ref="H53:H58" si="1">B53*G53</f>
        <v>0</v>
      </c>
    </row>
    <row r="54" spans="1:10">
      <c r="A54" s="218" t="s">
        <v>36</v>
      </c>
      <c r="B54" s="219">
        <v>2310</v>
      </c>
      <c r="C54" s="168"/>
      <c r="D54" s="169"/>
      <c r="E54" s="221"/>
      <c r="F54" s="221"/>
      <c r="G54" s="162">
        <v>12</v>
      </c>
      <c r="H54" s="220">
        <f t="shared" si="1"/>
        <v>27720</v>
      </c>
    </row>
    <row r="55" spans="1:10">
      <c r="A55" s="218" t="s">
        <v>37</v>
      </c>
      <c r="B55" s="219">
        <v>10230</v>
      </c>
      <c r="C55" s="168"/>
      <c r="D55" s="169"/>
      <c r="E55" s="221"/>
      <c r="F55" s="221"/>
      <c r="G55" s="162">
        <v>12</v>
      </c>
      <c r="H55" s="220">
        <f>B55*G55+4400+25000-100</f>
        <v>152060</v>
      </c>
    </row>
    <row r="56" spans="1:10">
      <c r="A56" s="218" t="s">
        <v>38</v>
      </c>
      <c r="B56" s="219">
        <v>5500</v>
      </c>
      <c r="C56" s="168"/>
      <c r="D56" s="169"/>
      <c r="E56" s="221"/>
      <c r="F56" s="221"/>
      <c r="G56" s="162">
        <v>12</v>
      </c>
      <c r="H56" s="220">
        <f t="shared" si="1"/>
        <v>66000</v>
      </c>
    </row>
    <row r="57" spans="1:10">
      <c r="A57" s="218" t="s">
        <v>39</v>
      </c>
      <c r="B57" s="219">
        <v>4400</v>
      </c>
      <c r="C57" s="168"/>
      <c r="D57" s="169"/>
      <c r="E57" s="221"/>
      <c r="F57" s="221"/>
      <c r="G57" s="162">
        <v>1</v>
      </c>
      <c r="H57" s="220">
        <f t="shared" si="1"/>
        <v>4400</v>
      </c>
    </row>
    <row r="58" spans="1:10">
      <c r="A58" s="168" t="s">
        <v>40</v>
      </c>
      <c r="B58" s="219">
        <f>200000</f>
        <v>200000</v>
      </c>
      <c r="C58" s="168"/>
      <c r="D58" s="169"/>
      <c r="E58" s="221"/>
      <c r="F58" s="221"/>
      <c r="G58" s="162">
        <v>1</v>
      </c>
      <c r="H58" s="220">
        <f t="shared" si="1"/>
        <v>200000</v>
      </c>
    </row>
    <row r="59" spans="1:10">
      <c r="B59" s="222"/>
      <c r="H59" s="225">
        <f>SUM(H52:H58)</f>
        <v>570180</v>
      </c>
      <c r="J59" s="227">
        <f>H60</f>
        <v>0</v>
      </c>
    </row>
    <row r="60" spans="1:10">
      <c r="A60" s="146">
        <v>290</v>
      </c>
      <c r="B60" s="222"/>
      <c r="H60" s="225"/>
    </row>
    <row r="61" spans="1:10">
      <c r="A61" s="218" t="s">
        <v>41</v>
      </c>
      <c r="B61" s="219">
        <v>20000</v>
      </c>
      <c r="C61" s="168"/>
      <c r="D61" s="169"/>
      <c r="E61" s="221"/>
      <c r="F61" s="221"/>
      <c r="G61" s="162">
        <v>1</v>
      </c>
      <c r="H61" s="149">
        <f>B61*G61</f>
        <v>20000</v>
      </c>
      <c r="J61" s="227">
        <f>H62</f>
        <v>0</v>
      </c>
    </row>
    <row r="62" spans="1:10">
      <c r="A62" s="146">
        <v>310</v>
      </c>
      <c r="B62" s="222"/>
      <c r="H62" s="220"/>
      <c r="I62" s="150">
        <v>200</v>
      </c>
      <c r="J62" s="228">
        <f>SUM(J38:J61)</f>
        <v>0</v>
      </c>
    </row>
    <row r="63" spans="1:10">
      <c r="A63" s="218" t="s">
        <v>42</v>
      </c>
      <c r="B63" s="226">
        <v>190000</v>
      </c>
      <c r="C63" s="168"/>
      <c r="D63" s="169"/>
      <c r="E63" s="221"/>
      <c r="F63" s="221"/>
      <c r="G63" s="162">
        <v>1</v>
      </c>
      <c r="H63" s="149">
        <f>B63*G63</f>
        <v>190000</v>
      </c>
      <c r="J63" s="227">
        <f>H64</f>
        <v>0</v>
      </c>
    </row>
    <row r="64" spans="1:10">
      <c r="A64" s="146">
        <v>340</v>
      </c>
      <c r="B64" s="222"/>
      <c r="H64" s="220"/>
    </row>
    <row r="65" spans="1:10">
      <c r="A65" s="218" t="s">
        <v>43</v>
      </c>
      <c r="B65" s="219">
        <v>210800</v>
      </c>
      <c r="C65" s="168"/>
      <c r="D65" s="169"/>
      <c r="E65" s="221"/>
      <c r="F65" s="221"/>
      <c r="G65" s="162">
        <v>1</v>
      </c>
      <c r="H65" s="149">
        <f>B65*G65</f>
        <v>210800</v>
      </c>
      <c r="J65" s="227">
        <f>H66</f>
        <v>0</v>
      </c>
    </row>
    <row r="66" spans="1:10">
      <c r="B66" s="229"/>
      <c r="H66" s="220"/>
      <c r="I66" s="150">
        <v>300</v>
      </c>
      <c r="J66" s="228">
        <f>SUM(J63:J65)</f>
        <v>0</v>
      </c>
    </row>
    <row r="67" spans="1:10">
      <c r="B67" s="229"/>
    </row>
    <row r="68" spans="1:10">
      <c r="B68" s="229"/>
      <c r="I68" s="150" t="s">
        <v>28</v>
      </c>
      <c r="J68" s="227">
        <f>J7+J10+J16+J31+J62+J66</f>
        <v>2546781.6239999998</v>
      </c>
    </row>
    <row r="70" spans="1:10">
      <c r="J70" s="227">
        <f>J68/1000</f>
        <v>2546.7816240000002</v>
      </c>
    </row>
    <row r="72" spans="1:10">
      <c r="J72" s="227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17" customWidth="1"/>
    <col min="2" max="2" width="38.5703125" style="17" customWidth="1"/>
    <col min="3" max="3" width="51.42578125" customWidth="1"/>
    <col min="4" max="4" width="11.7109375" style="5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18"/>
  </cols>
  <sheetData>
    <row r="1" spans="1:19" ht="21" customHeight="1">
      <c r="A1" s="19" t="s">
        <v>44</v>
      </c>
      <c r="B1" s="4"/>
      <c r="C1" s="456" t="s">
        <v>45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9" ht="21" customHeight="1">
      <c r="A2" s="7"/>
      <c r="B2" s="20"/>
      <c r="C2" s="20"/>
      <c r="D2" s="20"/>
      <c r="E2" s="20"/>
      <c r="F2" s="20"/>
      <c r="G2" s="20"/>
      <c r="H2" s="20"/>
      <c r="I2" s="20"/>
      <c r="J2" s="70" t="s">
        <v>46</v>
      </c>
      <c r="K2" s="20"/>
      <c r="L2" s="20"/>
      <c r="M2" s="20"/>
      <c r="N2" s="20"/>
      <c r="O2" s="20"/>
      <c r="P2" s="20"/>
    </row>
    <row r="3" spans="1:19" ht="21" customHeight="1">
      <c r="A3" s="7"/>
      <c r="B3" s="20"/>
      <c r="C3" s="20"/>
      <c r="D3" s="20"/>
      <c r="E3" s="20"/>
      <c r="F3" s="20"/>
      <c r="G3" s="20"/>
      <c r="H3" s="20"/>
      <c r="I3" s="20"/>
      <c r="J3" s="70" t="s">
        <v>47</v>
      </c>
      <c r="K3" s="20"/>
      <c r="L3" s="20"/>
      <c r="M3" s="20"/>
      <c r="N3" s="20"/>
      <c r="O3" s="20"/>
      <c r="P3" s="20"/>
    </row>
    <row r="4" spans="1:19" ht="22.5" customHeight="1">
      <c r="A4" s="7"/>
      <c r="B4" s="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9" ht="22.5" customHeight="1">
      <c r="A5" s="458" t="s">
        <v>48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9" ht="27.6" customHeight="1">
      <c r="A6" s="458" t="s">
        <v>49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</row>
    <row r="7" spans="1:19" ht="27.6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459" t="s">
        <v>50</v>
      </c>
      <c r="P7" s="459"/>
    </row>
    <row r="8" spans="1:19" s="13" customFormat="1" ht="61.5" customHeight="1">
      <c r="A8" s="22" t="s">
        <v>51</v>
      </c>
      <c r="B8" s="22" t="s">
        <v>52</v>
      </c>
      <c r="C8" s="23" t="s">
        <v>53</v>
      </c>
      <c r="D8" s="24" t="s">
        <v>54</v>
      </c>
      <c r="E8" s="24" t="s">
        <v>55</v>
      </c>
      <c r="F8" s="24" t="s">
        <v>56</v>
      </c>
      <c r="G8" s="24" t="s">
        <v>57</v>
      </c>
      <c r="H8" s="24" t="s">
        <v>58</v>
      </c>
      <c r="I8" s="24" t="s">
        <v>59</v>
      </c>
      <c r="J8" s="24" t="s">
        <v>60</v>
      </c>
      <c r="K8" s="71" t="s">
        <v>61</v>
      </c>
      <c r="L8" s="72" t="s">
        <v>62</v>
      </c>
      <c r="M8" s="73" t="s">
        <v>63</v>
      </c>
      <c r="N8" s="73" t="s">
        <v>64</v>
      </c>
      <c r="O8" s="73" t="s">
        <v>65</v>
      </c>
      <c r="P8" s="73" t="s">
        <v>66</v>
      </c>
      <c r="S8" s="124"/>
    </row>
    <row r="9" spans="1:19" s="14" customFormat="1" ht="15.75">
      <c r="A9" s="25" t="s">
        <v>67</v>
      </c>
      <c r="B9" s="26" t="s">
        <v>68</v>
      </c>
      <c r="C9" s="27" t="s">
        <v>69</v>
      </c>
      <c r="D9" s="28" t="e">
        <f>D10+D21+D24+D31+D35</f>
        <v>#REF!</v>
      </c>
      <c r="E9" s="28" t="e">
        <f>E10+E21+E24+E31+E35</f>
        <v>#REF!</v>
      </c>
      <c r="F9" s="28" t="e">
        <f>F10+F21+F24+F31+F35</f>
        <v>#REF!</v>
      </c>
      <c r="G9" s="28">
        <f t="shared" ref="G9:P9" si="0">G10+G21+G24+G35+G43</f>
        <v>29725.4</v>
      </c>
      <c r="H9" s="28">
        <f t="shared" si="0"/>
        <v>17464.400000000001</v>
      </c>
      <c r="I9" s="28">
        <f t="shared" si="0"/>
        <v>29091.9</v>
      </c>
      <c r="J9" s="74">
        <f>J10+J21+J24+J35+J43+J39</f>
        <v>26445.599999999999</v>
      </c>
      <c r="K9" s="75">
        <f t="shared" si="0"/>
        <v>27354.59</v>
      </c>
      <c r="L9" s="76">
        <f t="shared" si="0"/>
        <v>28859.09245</v>
      </c>
      <c r="M9" s="77">
        <f t="shared" si="0"/>
        <v>8499.1666666666697</v>
      </c>
      <c r="N9" s="77">
        <f t="shared" si="0"/>
        <v>8499.1666666666697</v>
      </c>
      <c r="O9" s="77">
        <f t="shared" si="0"/>
        <v>8499.1666666666697</v>
      </c>
      <c r="P9" s="77">
        <f t="shared" si="0"/>
        <v>133.5</v>
      </c>
      <c r="S9" s="125"/>
    </row>
    <row r="10" spans="1:19" s="15" customFormat="1" ht="15.75">
      <c r="A10" s="29" t="s">
        <v>70</v>
      </c>
      <c r="B10" s="30" t="s">
        <v>71</v>
      </c>
      <c r="C10" s="31" t="s">
        <v>72</v>
      </c>
      <c r="D10" s="32">
        <f t="shared" ref="D10:P10" si="1">D11+D18</f>
        <v>9631.4</v>
      </c>
      <c r="E10" s="32">
        <f t="shared" si="1"/>
        <v>6727.71</v>
      </c>
      <c r="F10" s="32">
        <f t="shared" si="1"/>
        <v>10213.75</v>
      </c>
      <c r="G10" s="32">
        <f t="shared" si="1"/>
        <v>18820</v>
      </c>
      <c r="H10" s="32">
        <f t="shared" si="1"/>
        <v>10036.200000000001</v>
      </c>
      <c r="I10" s="32">
        <f t="shared" si="1"/>
        <v>17432.900000000001</v>
      </c>
      <c r="J10" s="78">
        <f>J11+J18+J20</f>
        <v>15644</v>
      </c>
      <c r="K10" s="79">
        <f t="shared" si="1"/>
        <v>16771.416000000001</v>
      </c>
      <c r="L10" s="80">
        <f t="shared" si="1"/>
        <v>17693.84388</v>
      </c>
      <c r="M10" s="81">
        <f t="shared" si="1"/>
        <v>5188.5</v>
      </c>
      <c r="N10" s="81">
        <f t="shared" si="1"/>
        <v>5188.5</v>
      </c>
      <c r="O10" s="81">
        <f t="shared" si="1"/>
        <v>5188.5</v>
      </c>
      <c r="P10" s="81">
        <f t="shared" si="1"/>
        <v>62.5</v>
      </c>
      <c r="S10" s="126"/>
    </row>
    <row r="11" spans="1:19" s="5" customFormat="1" ht="39.950000000000003" customHeight="1">
      <c r="A11" s="33" t="s">
        <v>73</v>
      </c>
      <c r="B11" s="34" t="s">
        <v>74</v>
      </c>
      <c r="C11" s="35" t="s">
        <v>75</v>
      </c>
      <c r="D11" s="36">
        <f>D12+D15+D13+D16</f>
        <v>9391.4</v>
      </c>
      <c r="E11" s="36">
        <f>E12+E15+E13+E16</f>
        <v>6546.21</v>
      </c>
      <c r="F11" s="36">
        <f>F12+F15+F13+F16</f>
        <v>9941.5</v>
      </c>
      <c r="G11" s="36">
        <f>G12+G15+G13+G16+G17</f>
        <v>18620</v>
      </c>
      <c r="H11" s="36">
        <f>H12+H15+H13+H16+H17</f>
        <v>9813</v>
      </c>
      <c r="I11" s="36">
        <f>I12+I15+I13+I16+I17+I18</f>
        <v>17098.099999999999</v>
      </c>
      <c r="J11" s="56">
        <f>J12+J15+J13+J16+J17</f>
        <v>15404</v>
      </c>
      <c r="K11" s="82">
        <f>K12+K15+K13+K16+K17+K18</f>
        <v>16534.423999999999</v>
      </c>
      <c r="L11" s="83">
        <f>L12+L15+L13+L16+L17+L18</f>
        <v>17443.817319999998</v>
      </c>
      <c r="M11" s="84">
        <f>M12+M15+M13+M16+M17</f>
        <v>5113.8333333333303</v>
      </c>
      <c r="N11" s="84">
        <f>N12+N15+N13+N16+N17</f>
        <v>5113.8333333333303</v>
      </c>
      <c r="O11" s="84">
        <f>O12+O15+O13+O16+O17</f>
        <v>5113.8333333333303</v>
      </c>
      <c r="P11" s="84">
        <f>P12+P15+P13+P16+P17</f>
        <v>62.5</v>
      </c>
      <c r="S11" s="127"/>
    </row>
    <row r="12" spans="1:19" s="5" customFormat="1" ht="39.950000000000003" customHeight="1">
      <c r="A12" s="33" t="s">
        <v>76</v>
      </c>
      <c r="B12" s="34" t="s">
        <v>77</v>
      </c>
      <c r="C12" s="35" t="s">
        <v>78</v>
      </c>
      <c r="D12" s="36">
        <v>6131.4</v>
      </c>
      <c r="E12" s="36">
        <v>3667.3</v>
      </c>
      <c r="F12" s="36">
        <f>E12/8*12</f>
        <v>5500.95</v>
      </c>
      <c r="G12" s="36">
        <v>17300</v>
      </c>
      <c r="H12" s="36">
        <v>8970.7999999999993</v>
      </c>
      <c r="I12" s="36">
        <v>15500</v>
      </c>
      <c r="J12" s="56">
        <v>12426</v>
      </c>
      <c r="K12" s="85">
        <f>J12*1.058</f>
        <v>13146.708000000001</v>
      </c>
      <c r="L12" s="86">
        <f>K12*1.055</f>
        <v>13869.77694</v>
      </c>
      <c r="M12" s="84">
        <f>J12/3</f>
        <v>4142</v>
      </c>
      <c r="N12" s="84">
        <f>J12/3</f>
        <v>4142</v>
      </c>
      <c r="O12" s="84">
        <f>J12/3</f>
        <v>4142</v>
      </c>
      <c r="P12" s="84">
        <v>0</v>
      </c>
      <c r="S12" s="127"/>
    </row>
    <row r="13" spans="1:19" s="5" customFormat="1" ht="60.75" hidden="1" customHeight="1">
      <c r="A13" s="33" t="s">
        <v>79</v>
      </c>
      <c r="B13" s="34" t="s">
        <v>80</v>
      </c>
      <c r="C13" s="35" t="s">
        <v>81</v>
      </c>
      <c r="D13" s="36">
        <v>2450</v>
      </c>
      <c r="E13" s="36">
        <v>2220.5</v>
      </c>
      <c r="F13" s="36">
        <f>E13/8*12</f>
        <v>3330.75</v>
      </c>
      <c r="G13" s="36"/>
      <c r="H13" s="36"/>
      <c r="I13" s="36">
        <f>H13/8*12</f>
        <v>0</v>
      </c>
      <c r="J13" s="56">
        <f t="shared" ref="J13:K47" si="2">I13*1.058</f>
        <v>0</v>
      </c>
      <c r="K13" s="85">
        <f t="shared" si="2"/>
        <v>0</v>
      </c>
      <c r="L13" s="86">
        <f t="shared" ref="L13:L47" si="3">K13*1.055</f>
        <v>0</v>
      </c>
      <c r="M13" s="36">
        <v>0</v>
      </c>
      <c r="N13" s="36">
        <v>0</v>
      </c>
      <c r="O13" s="36">
        <v>0</v>
      </c>
      <c r="P13" s="36">
        <v>0</v>
      </c>
      <c r="S13" s="127"/>
    </row>
    <row r="14" spans="1:19" s="5" customFormat="1" ht="39.950000000000003" customHeight="1">
      <c r="A14" s="33" t="s">
        <v>82</v>
      </c>
      <c r="B14" s="34" t="s">
        <v>83</v>
      </c>
      <c r="C14" s="35" t="s">
        <v>84</v>
      </c>
      <c r="D14" s="36"/>
      <c r="E14" s="36"/>
      <c r="F14" s="36"/>
      <c r="G14" s="36">
        <f>G15</f>
        <v>760</v>
      </c>
      <c r="H14" s="36">
        <f>H15</f>
        <v>824.4</v>
      </c>
      <c r="I14" s="36">
        <f>I15</f>
        <v>1236.5999999999999</v>
      </c>
      <c r="J14" s="56">
        <f>J15</f>
        <v>2728</v>
      </c>
      <c r="K14" s="85">
        <f t="shared" si="2"/>
        <v>2886.2240000000002</v>
      </c>
      <c r="L14" s="86">
        <f t="shared" si="3"/>
        <v>3044.96632</v>
      </c>
      <c r="M14" s="84">
        <f>M15</f>
        <v>909.33333333333303</v>
      </c>
      <c r="N14" s="84">
        <f>N15</f>
        <v>909.33333333333303</v>
      </c>
      <c r="O14" s="84">
        <f>O15</f>
        <v>909.33333333333303</v>
      </c>
      <c r="P14" s="84">
        <f>P15</f>
        <v>0</v>
      </c>
      <c r="S14" s="127"/>
    </row>
    <row r="15" spans="1:19" s="5" customFormat="1" ht="39.950000000000003" customHeight="1">
      <c r="A15" s="33" t="s">
        <v>85</v>
      </c>
      <c r="B15" s="34" t="s">
        <v>86</v>
      </c>
      <c r="C15" s="35" t="s">
        <v>84</v>
      </c>
      <c r="D15" s="36">
        <v>800</v>
      </c>
      <c r="E15" s="36">
        <v>733.2</v>
      </c>
      <c r="F15" s="36">
        <f>E15/8*12</f>
        <v>1099.8</v>
      </c>
      <c r="G15" s="36">
        <v>760</v>
      </c>
      <c r="H15" s="36">
        <v>824.4</v>
      </c>
      <c r="I15" s="36">
        <f t="shared" ref="I15:I20" si="4">H15/8*12</f>
        <v>1236.5999999999999</v>
      </c>
      <c r="J15" s="56">
        <v>2728</v>
      </c>
      <c r="K15" s="85">
        <f t="shared" si="2"/>
        <v>2886.2240000000002</v>
      </c>
      <c r="L15" s="86">
        <f t="shared" si="3"/>
        <v>3044.96632</v>
      </c>
      <c r="M15" s="84">
        <f>J15/3</f>
        <v>909.33333333333303</v>
      </c>
      <c r="N15" s="84">
        <f>J15/3</f>
        <v>909.33333333333303</v>
      </c>
      <c r="O15" s="84">
        <f>J15/3</f>
        <v>909.33333333333303</v>
      </c>
      <c r="P15" s="84">
        <v>0</v>
      </c>
      <c r="S15" s="127"/>
    </row>
    <row r="16" spans="1:19" s="5" customFormat="1" ht="39.950000000000003" hidden="1" customHeight="1">
      <c r="A16" s="33" t="s">
        <v>85</v>
      </c>
      <c r="B16" s="34" t="s">
        <v>87</v>
      </c>
      <c r="C16" s="35" t="s">
        <v>88</v>
      </c>
      <c r="D16" s="36">
        <v>10</v>
      </c>
      <c r="E16" s="36">
        <v>-74.790000000000006</v>
      </c>
      <c r="F16" s="36">
        <v>10</v>
      </c>
      <c r="G16" s="37"/>
      <c r="H16" s="37"/>
      <c r="I16" s="36">
        <f t="shared" si="4"/>
        <v>0</v>
      </c>
      <c r="J16" s="56">
        <f t="shared" si="2"/>
        <v>0</v>
      </c>
      <c r="K16" s="85">
        <f t="shared" si="2"/>
        <v>0</v>
      </c>
      <c r="L16" s="86">
        <f t="shared" si="3"/>
        <v>0</v>
      </c>
      <c r="M16" s="36">
        <v>0</v>
      </c>
      <c r="N16" s="36">
        <v>0</v>
      </c>
      <c r="O16" s="36">
        <v>0</v>
      </c>
      <c r="P16" s="36">
        <v>0</v>
      </c>
      <c r="S16" s="127"/>
    </row>
    <row r="17" spans="1:19" s="5" customFormat="1" ht="39.950000000000003" customHeight="1">
      <c r="A17" s="33" t="s">
        <v>89</v>
      </c>
      <c r="B17" s="34" t="s">
        <v>90</v>
      </c>
      <c r="C17" s="35" t="s">
        <v>91</v>
      </c>
      <c r="D17" s="36"/>
      <c r="E17" s="36"/>
      <c r="F17" s="36"/>
      <c r="G17" s="36">
        <v>560</v>
      </c>
      <c r="H17" s="36">
        <v>17.8</v>
      </c>
      <c r="I17" s="36">
        <f t="shared" si="4"/>
        <v>26.7</v>
      </c>
      <c r="J17" s="56">
        <v>250</v>
      </c>
      <c r="K17" s="85">
        <f t="shared" si="2"/>
        <v>264.5</v>
      </c>
      <c r="L17" s="86">
        <f t="shared" si="3"/>
        <v>279.04750000000001</v>
      </c>
      <c r="M17" s="84">
        <f>J17/4</f>
        <v>62.5</v>
      </c>
      <c r="N17" s="84">
        <f>J17/4</f>
        <v>62.5</v>
      </c>
      <c r="O17" s="84">
        <f>J17/4</f>
        <v>62.5</v>
      </c>
      <c r="P17" s="84">
        <f>J17/4</f>
        <v>62.5</v>
      </c>
      <c r="S17" s="127"/>
    </row>
    <row r="18" spans="1:19" s="5" customFormat="1" ht="39.950000000000003" customHeight="1">
      <c r="A18" s="33" t="s">
        <v>92</v>
      </c>
      <c r="B18" s="34" t="s">
        <v>93</v>
      </c>
      <c r="C18" s="35" t="s">
        <v>94</v>
      </c>
      <c r="D18" s="36">
        <f>D19+D20</f>
        <v>240</v>
      </c>
      <c r="E18" s="36">
        <f>E19+E20</f>
        <v>181.5</v>
      </c>
      <c r="F18" s="36">
        <f>E18/8*12</f>
        <v>272.25</v>
      </c>
      <c r="G18" s="36">
        <f>G19+G20</f>
        <v>200</v>
      </c>
      <c r="H18" s="36">
        <f>H19+H20</f>
        <v>223.2</v>
      </c>
      <c r="I18" s="36">
        <f t="shared" si="4"/>
        <v>334.8</v>
      </c>
      <c r="J18" s="56">
        <f>J19</f>
        <v>224</v>
      </c>
      <c r="K18" s="85">
        <f t="shared" si="2"/>
        <v>236.99199999999999</v>
      </c>
      <c r="L18" s="86">
        <f t="shared" si="3"/>
        <v>250.02655999999999</v>
      </c>
      <c r="M18" s="84">
        <f>M19</f>
        <v>74.6666666666667</v>
      </c>
      <c r="N18" s="84">
        <f>N19</f>
        <v>74.6666666666667</v>
      </c>
      <c r="O18" s="84">
        <f>O19</f>
        <v>74.6666666666667</v>
      </c>
      <c r="P18" s="84">
        <f>P19</f>
        <v>0</v>
      </c>
      <c r="S18" s="127"/>
    </row>
    <row r="19" spans="1:19" s="5" customFormat="1" ht="39.950000000000003" customHeight="1">
      <c r="A19" s="33" t="s">
        <v>95</v>
      </c>
      <c r="B19" s="34" t="s">
        <v>96</v>
      </c>
      <c r="C19" s="35" t="s">
        <v>94</v>
      </c>
      <c r="D19" s="36">
        <v>120</v>
      </c>
      <c r="E19" s="36">
        <v>130.5</v>
      </c>
      <c r="F19" s="36">
        <f>E19/8*12</f>
        <v>195.75</v>
      </c>
      <c r="G19" s="36">
        <v>200</v>
      </c>
      <c r="H19" s="36">
        <v>223.2</v>
      </c>
      <c r="I19" s="36">
        <f t="shared" si="4"/>
        <v>334.8</v>
      </c>
      <c r="J19" s="56">
        <v>224</v>
      </c>
      <c r="K19" s="85">
        <f t="shared" si="2"/>
        <v>236.99199999999999</v>
      </c>
      <c r="L19" s="86">
        <f t="shared" si="3"/>
        <v>250.02655999999999</v>
      </c>
      <c r="M19" s="84">
        <f>J19/3</f>
        <v>74.6666666666667</v>
      </c>
      <c r="N19" s="84">
        <f>J19/3</f>
        <v>74.6666666666667</v>
      </c>
      <c r="O19" s="84">
        <f>J19/3</f>
        <v>74.6666666666667</v>
      </c>
      <c r="P19" s="84">
        <v>0</v>
      </c>
      <c r="S19" s="127"/>
    </row>
    <row r="20" spans="1:19" s="15" customFormat="1" ht="45" customHeight="1">
      <c r="A20" s="33" t="s">
        <v>97</v>
      </c>
      <c r="B20" s="34" t="s">
        <v>98</v>
      </c>
      <c r="C20" s="35" t="s">
        <v>99</v>
      </c>
      <c r="D20" s="36">
        <v>120</v>
      </c>
      <c r="E20" s="36">
        <v>51</v>
      </c>
      <c r="F20" s="36">
        <f>E20/8*12</f>
        <v>76.5</v>
      </c>
      <c r="G20" s="37"/>
      <c r="H20" s="36"/>
      <c r="I20" s="36">
        <f t="shared" si="4"/>
        <v>0</v>
      </c>
      <c r="J20" s="56">
        <v>16</v>
      </c>
      <c r="K20" s="85">
        <f t="shared" si="2"/>
        <v>16.928000000000001</v>
      </c>
      <c r="L20" s="86">
        <f t="shared" si="3"/>
        <v>17.85904</v>
      </c>
      <c r="M20" s="87"/>
      <c r="N20" s="87"/>
      <c r="O20" s="87"/>
      <c r="P20" s="87"/>
      <c r="S20" s="126"/>
    </row>
    <row r="21" spans="1:19" s="5" customFormat="1" ht="15.75">
      <c r="A21" s="29" t="s">
        <v>100</v>
      </c>
      <c r="B21" s="30" t="s">
        <v>101</v>
      </c>
      <c r="C21" s="31" t="s">
        <v>102</v>
      </c>
      <c r="D21" s="32">
        <f>D22</f>
        <v>300</v>
      </c>
      <c r="E21" s="32">
        <f t="shared" ref="E21:P22" si="5">E22</f>
        <v>175</v>
      </c>
      <c r="F21" s="32">
        <f t="shared" si="5"/>
        <v>262.5</v>
      </c>
      <c r="G21" s="32">
        <f t="shared" si="5"/>
        <v>1600</v>
      </c>
      <c r="H21" s="32">
        <f t="shared" si="5"/>
        <v>950.7</v>
      </c>
      <c r="I21" s="32">
        <f t="shared" si="5"/>
        <v>1600</v>
      </c>
      <c r="J21" s="78">
        <f t="shared" si="5"/>
        <v>2985</v>
      </c>
      <c r="K21" s="88">
        <f t="shared" si="5"/>
        <v>3158.13</v>
      </c>
      <c r="L21" s="89">
        <f t="shared" si="5"/>
        <v>3331.8271500000001</v>
      </c>
      <c r="M21" s="81">
        <f t="shared" si="5"/>
        <v>995</v>
      </c>
      <c r="N21" s="81">
        <f t="shared" si="5"/>
        <v>995</v>
      </c>
      <c r="O21" s="81">
        <f t="shared" si="5"/>
        <v>995</v>
      </c>
      <c r="P21" s="81">
        <f t="shared" si="5"/>
        <v>0</v>
      </c>
      <c r="S21" s="127"/>
    </row>
    <row r="22" spans="1:19" ht="39.950000000000003" customHeight="1">
      <c r="A22" s="33" t="s">
        <v>103</v>
      </c>
      <c r="B22" s="34" t="s">
        <v>104</v>
      </c>
      <c r="C22" s="38" t="s">
        <v>105</v>
      </c>
      <c r="D22" s="36">
        <f>D23</f>
        <v>300</v>
      </c>
      <c r="E22" s="36">
        <v>175</v>
      </c>
      <c r="F22" s="36">
        <f t="shared" si="5"/>
        <v>262.5</v>
      </c>
      <c r="G22" s="36">
        <f t="shared" si="5"/>
        <v>1600</v>
      </c>
      <c r="H22" s="36">
        <f t="shared" si="5"/>
        <v>950.7</v>
      </c>
      <c r="I22" s="36">
        <f>I23</f>
        <v>1600</v>
      </c>
      <c r="J22" s="56">
        <f>J23</f>
        <v>2985</v>
      </c>
      <c r="K22" s="85">
        <f t="shared" si="2"/>
        <v>3158.13</v>
      </c>
      <c r="L22" s="86">
        <f t="shared" si="3"/>
        <v>3331.8271500000001</v>
      </c>
      <c r="M22" s="84">
        <f t="shared" si="5"/>
        <v>995</v>
      </c>
      <c r="N22" s="84">
        <f t="shared" si="5"/>
        <v>995</v>
      </c>
      <c r="O22" s="84">
        <f t="shared" si="5"/>
        <v>995</v>
      </c>
      <c r="P22" s="84">
        <f t="shared" si="5"/>
        <v>0</v>
      </c>
    </row>
    <row r="23" spans="1:19" s="5" customFormat="1" ht="63.75">
      <c r="A23" s="33" t="s">
        <v>106</v>
      </c>
      <c r="B23" s="34" t="s">
        <v>107</v>
      </c>
      <c r="C23" s="35" t="s">
        <v>108</v>
      </c>
      <c r="D23" s="36">
        <v>300</v>
      </c>
      <c r="E23" s="36">
        <v>175</v>
      </c>
      <c r="F23" s="36">
        <f>E23/8*12</f>
        <v>262.5</v>
      </c>
      <c r="G23" s="36">
        <v>1600</v>
      </c>
      <c r="H23" s="36">
        <v>950.7</v>
      </c>
      <c r="I23" s="36">
        <v>1600</v>
      </c>
      <c r="J23" s="56">
        <f>1985+1000</f>
        <v>2985</v>
      </c>
      <c r="K23" s="85">
        <f t="shared" si="2"/>
        <v>3158.13</v>
      </c>
      <c r="L23" s="86">
        <f t="shared" si="3"/>
        <v>3331.8271500000001</v>
      </c>
      <c r="M23" s="84">
        <f>J23/3</f>
        <v>995</v>
      </c>
      <c r="N23" s="84">
        <f>J23/3</f>
        <v>995</v>
      </c>
      <c r="O23" s="84">
        <f>J23/3</f>
        <v>995</v>
      </c>
      <c r="P23" s="84">
        <v>0</v>
      </c>
      <c r="S23" s="127"/>
    </row>
    <row r="24" spans="1:19" s="5" customFormat="1" ht="38.25">
      <c r="A24" s="29">
        <v>3</v>
      </c>
      <c r="B24" s="30" t="s">
        <v>109</v>
      </c>
      <c r="C24" s="31" t="s">
        <v>110</v>
      </c>
      <c r="D24" s="32" t="e">
        <f>#REF!+#REF!+D25+#REF!+#REF!</f>
        <v>#REF!</v>
      </c>
      <c r="E24" s="32" t="e">
        <f>#REF!+#REF!+E25+#REF!+#REF!</f>
        <v>#REF!</v>
      </c>
      <c r="F24" s="32" t="e">
        <f>#REF!+#REF!+F25+#REF!+#REF!</f>
        <v>#REF!</v>
      </c>
      <c r="G24" s="32">
        <f t="shared" ref="G24:P24" si="6">G29+G33</f>
        <v>9275.4</v>
      </c>
      <c r="H24" s="32">
        <f t="shared" si="6"/>
        <v>6457.7</v>
      </c>
      <c r="I24" s="32">
        <f t="shared" si="6"/>
        <v>10024</v>
      </c>
      <c r="J24" s="78">
        <f t="shared" si="6"/>
        <v>6746</v>
      </c>
      <c r="K24" s="88">
        <f t="shared" si="6"/>
        <v>7137.268</v>
      </c>
      <c r="L24" s="89">
        <f t="shared" si="6"/>
        <v>7529.8177400000004</v>
      </c>
      <c r="M24" s="90">
        <f t="shared" si="6"/>
        <v>2247.6666666666702</v>
      </c>
      <c r="N24" s="90">
        <f t="shared" si="6"/>
        <v>2247.6666666666702</v>
      </c>
      <c r="O24" s="90">
        <f t="shared" si="6"/>
        <v>2247.6666666666702</v>
      </c>
      <c r="P24" s="90">
        <f t="shared" si="6"/>
        <v>3</v>
      </c>
      <c r="S24" s="127"/>
    </row>
    <row r="25" spans="1:19" s="5" customFormat="1" ht="30" hidden="1" customHeight="1">
      <c r="A25" s="39"/>
      <c r="B25" s="40" t="s">
        <v>111</v>
      </c>
      <c r="C25" s="41" t="s">
        <v>112</v>
      </c>
      <c r="D25" s="36">
        <f>D30</f>
        <v>5500</v>
      </c>
      <c r="E25" s="36">
        <f>E30</f>
        <v>3350.4</v>
      </c>
      <c r="F25" s="36">
        <f>F30</f>
        <v>5025.6000000000004</v>
      </c>
      <c r="G25" s="37"/>
      <c r="H25" s="36">
        <f>H26</f>
        <v>0</v>
      </c>
      <c r="I25" s="36">
        <f>H25/8*12</f>
        <v>0</v>
      </c>
      <c r="J25" s="56">
        <f t="shared" si="2"/>
        <v>0</v>
      </c>
      <c r="K25" s="85">
        <f t="shared" si="2"/>
        <v>0</v>
      </c>
      <c r="L25" s="86">
        <f t="shared" si="3"/>
        <v>0</v>
      </c>
      <c r="M25" s="84">
        <f t="shared" ref="M25:P28" si="7">L25*1.058</f>
        <v>0</v>
      </c>
      <c r="N25" s="84">
        <f t="shared" si="7"/>
        <v>0</v>
      </c>
      <c r="O25" s="84">
        <f t="shared" si="7"/>
        <v>0</v>
      </c>
      <c r="P25" s="84">
        <f t="shared" si="7"/>
        <v>0</v>
      </c>
      <c r="S25" s="127"/>
    </row>
    <row r="26" spans="1:19" s="5" customFormat="1" ht="57.75" hidden="1" customHeight="1">
      <c r="A26" s="39"/>
      <c r="B26" s="40" t="s">
        <v>113</v>
      </c>
      <c r="C26" s="41" t="s">
        <v>114</v>
      </c>
      <c r="D26" s="36">
        <f>D30</f>
        <v>5500</v>
      </c>
      <c r="E26" s="36">
        <f>E30</f>
        <v>3350.4</v>
      </c>
      <c r="F26" s="36">
        <f>F30</f>
        <v>5025.6000000000004</v>
      </c>
      <c r="G26" s="37"/>
      <c r="H26" s="36">
        <f>H27</f>
        <v>0</v>
      </c>
      <c r="I26" s="36">
        <f>H26/8*12</f>
        <v>0</v>
      </c>
      <c r="J26" s="56">
        <f t="shared" si="2"/>
        <v>0</v>
      </c>
      <c r="K26" s="85">
        <f t="shared" si="2"/>
        <v>0</v>
      </c>
      <c r="L26" s="86">
        <f t="shared" si="3"/>
        <v>0</v>
      </c>
      <c r="M26" s="84">
        <f t="shared" si="7"/>
        <v>0</v>
      </c>
      <c r="N26" s="84">
        <f t="shared" si="7"/>
        <v>0</v>
      </c>
      <c r="O26" s="84">
        <f t="shared" si="7"/>
        <v>0</v>
      </c>
      <c r="P26" s="84">
        <f t="shared" si="7"/>
        <v>0</v>
      </c>
      <c r="S26" s="127"/>
    </row>
    <row r="27" spans="1:19" s="5" customFormat="1" ht="36" hidden="1" customHeight="1">
      <c r="A27" s="39"/>
      <c r="B27" s="40" t="s">
        <v>115</v>
      </c>
      <c r="C27" s="41" t="s">
        <v>116</v>
      </c>
      <c r="D27" s="36">
        <f>D30</f>
        <v>5500</v>
      </c>
      <c r="E27" s="36">
        <v>3350.4</v>
      </c>
      <c r="F27" s="36">
        <f>F30</f>
        <v>5025.6000000000004</v>
      </c>
      <c r="G27" s="37"/>
      <c r="H27" s="36">
        <f>H28</f>
        <v>0</v>
      </c>
      <c r="I27" s="36">
        <f>H27/8*12</f>
        <v>0</v>
      </c>
      <c r="J27" s="56">
        <f t="shared" si="2"/>
        <v>0</v>
      </c>
      <c r="K27" s="85">
        <f t="shared" si="2"/>
        <v>0</v>
      </c>
      <c r="L27" s="86">
        <f t="shared" si="3"/>
        <v>0</v>
      </c>
      <c r="M27" s="84">
        <f t="shared" si="7"/>
        <v>0</v>
      </c>
      <c r="N27" s="84">
        <f t="shared" si="7"/>
        <v>0</v>
      </c>
      <c r="O27" s="84">
        <f t="shared" si="7"/>
        <v>0</v>
      </c>
      <c r="P27" s="84">
        <f t="shared" si="7"/>
        <v>0</v>
      </c>
      <c r="S27" s="127"/>
    </row>
    <row r="28" spans="1:19" s="5" customFormat="1" ht="51" hidden="1">
      <c r="A28" s="39"/>
      <c r="B28" s="40" t="s">
        <v>117</v>
      </c>
      <c r="C28" s="41" t="s">
        <v>118</v>
      </c>
      <c r="D28" s="36">
        <v>5500</v>
      </c>
      <c r="E28" s="36">
        <v>3350.4</v>
      </c>
      <c r="F28" s="36">
        <f>E28/8*12</f>
        <v>5025.6000000000004</v>
      </c>
      <c r="G28" s="37"/>
      <c r="H28" s="36">
        <f>G28*1.05</f>
        <v>0</v>
      </c>
      <c r="I28" s="36">
        <f>H28/8*12</f>
        <v>0</v>
      </c>
      <c r="J28" s="56">
        <f t="shared" si="2"/>
        <v>0</v>
      </c>
      <c r="K28" s="85">
        <f t="shared" si="2"/>
        <v>0</v>
      </c>
      <c r="L28" s="86">
        <f t="shared" si="3"/>
        <v>0</v>
      </c>
      <c r="M28" s="84">
        <f t="shared" si="7"/>
        <v>0</v>
      </c>
      <c r="N28" s="84">
        <f t="shared" si="7"/>
        <v>0</v>
      </c>
      <c r="O28" s="84">
        <f t="shared" si="7"/>
        <v>0</v>
      </c>
      <c r="P28" s="84">
        <f t="shared" si="7"/>
        <v>0</v>
      </c>
      <c r="S28" s="127"/>
    </row>
    <row r="29" spans="1:19" s="5" customFormat="1" ht="65.099999999999994" customHeight="1">
      <c r="A29" s="33" t="s">
        <v>119</v>
      </c>
      <c r="B29" s="42" t="s">
        <v>120</v>
      </c>
      <c r="C29" s="35" t="s">
        <v>121</v>
      </c>
      <c r="D29" s="32"/>
      <c r="E29" s="32"/>
      <c r="F29" s="32"/>
      <c r="G29" s="36">
        <f t="shared" ref="G29:I31" si="8">G30</f>
        <v>9251.4</v>
      </c>
      <c r="H29" s="36">
        <f t="shared" si="8"/>
        <v>6445.7</v>
      </c>
      <c r="I29" s="36">
        <f t="shared" si="8"/>
        <v>10000</v>
      </c>
      <c r="J29" s="56">
        <f>J30</f>
        <v>6734</v>
      </c>
      <c r="K29" s="85">
        <f t="shared" si="2"/>
        <v>7124.5720000000001</v>
      </c>
      <c r="L29" s="86">
        <f t="shared" si="3"/>
        <v>7516.42346</v>
      </c>
      <c r="M29" s="84">
        <f t="shared" ref="M29:P31" si="9">M30</f>
        <v>2244.6666666666702</v>
      </c>
      <c r="N29" s="84">
        <f t="shared" si="9"/>
        <v>2244.6666666666702</v>
      </c>
      <c r="O29" s="84">
        <f t="shared" si="9"/>
        <v>2244.6666666666702</v>
      </c>
      <c r="P29" s="84">
        <f t="shared" si="9"/>
        <v>0</v>
      </c>
      <c r="S29" s="127"/>
    </row>
    <row r="30" spans="1:19" s="5" customFormat="1" ht="65.099999999999994" customHeight="1">
      <c r="A30" s="33" t="s">
        <v>122</v>
      </c>
      <c r="B30" s="42" t="s">
        <v>123</v>
      </c>
      <c r="C30" s="35" t="s">
        <v>124</v>
      </c>
      <c r="D30" s="36">
        <v>5500</v>
      </c>
      <c r="E30" s="36">
        <v>3350.4</v>
      </c>
      <c r="F30" s="36">
        <f>E30/8*12</f>
        <v>5025.6000000000004</v>
      </c>
      <c r="G30" s="36">
        <f t="shared" si="8"/>
        <v>9251.4</v>
      </c>
      <c r="H30" s="36">
        <f t="shared" si="8"/>
        <v>6445.7</v>
      </c>
      <c r="I30" s="36">
        <f>I31</f>
        <v>10000</v>
      </c>
      <c r="J30" s="56">
        <f>J31</f>
        <v>6734</v>
      </c>
      <c r="K30" s="85">
        <f t="shared" si="2"/>
        <v>7124.5720000000001</v>
      </c>
      <c r="L30" s="86">
        <f t="shared" si="3"/>
        <v>7516.42346</v>
      </c>
      <c r="M30" s="84">
        <f t="shared" si="9"/>
        <v>2244.6666666666702</v>
      </c>
      <c r="N30" s="84">
        <f t="shared" si="9"/>
        <v>2244.6666666666702</v>
      </c>
      <c r="O30" s="84">
        <f t="shared" si="9"/>
        <v>2244.6666666666702</v>
      </c>
      <c r="P30" s="84">
        <f t="shared" si="9"/>
        <v>0</v>
      </c>
      <c r="S30" s="127"/>
    </row>
    <row r="31" spans="1:19" s="5" customFormat="1" ht="84" customHeight="1">
      <c r="A31" s="33" t="s">
        <v>125</v>
      </c>
      <c r="B31" s="42" t="s">
        <v>126</v>
      </c>
      <c r="C31" s="35" t="s">
        <v>127</v>
      </c>
      <c r="D31" s="43">
        <f>D32</f>
        <v>3450</v>
      </c>
      <c r="E31" s="43">
        <f>E32</f>
        <v>1791.7</v>
      </c>
      <c r="F31" s="43">
        <f>F32</f>
        <v>2090</v>
      </c>
      <c r="G31" s="36">
        <f>G32</f>
        <v>9251.4</v>
      </c>
      <c r="H31" s="36">
        <f t="shared" si="8"/>
        <v>6445.7</v>
      </c>
      <c r="I31" s="36">
        <f>I32</f>
        <v>10000</v>
      </c>
      <c r="J31" s="56">
        <f>J32</f>
        <v>6734</v>
      </c>
      <c r="K31" s="85">
        <f t="shared" si="2"/>
        <v>7124.5720000000001</v>
      </c>
      <c r="L31" s="86">
        <f t="shared" si="3"/>
        <v>7516.42346</v>
      </c>
      <c r="M31" s="84">
        <f t="shared" si="9"/>
        <v>2244.6666666666702</v>
      </c>
      <c r="N31" s="84">
        <f t="shared" si="9"/>
        <v>2244.6666666666702</v>
      </c>
      <c r="O31" s="84">
        <f t="shared" si="9"/>
        <v>2244.6666666666702</v>
      </c>
      <c r="P31" s="84">
        <f t="shared" si="9"/>
        <v>0</v>
      </c>
      <c r="S31" s="127"/>
    </row>
    <row r="32" spans="1:19" s="5" customFormat="1" ht="65.099999999999994" customHeight="1">
      <c r="A32" s="33" t="s">
        <v>128</v>
      </c>
      <c r="B32" s="42" t="s">
        <v>129</v>
      </c>
      <c r="C32" s="35" t="s">
        <v>130</v>
      </c>
      <c r="D32" s="44">
        <f>D33</f>
        <v>3450</v>
      </c>
      <c r="E32" s="44">
        <f>E33</f>
        <v>1791.7</v>
      </c>
      <c r="F32" s="44">
        <f>F33</f>
        <v>2090</v>
      </c>
      <c r="G32" s="36">
        <f>9214.3+37.1</f>
        <v>9251.4</v>
      </c>
      <c r="H32" s="44">
        <v>6445.7</v>
      </c>
      <c r="I32" s="36">
        <v>10000</v>
      </c>
      <c r="J32" s="56">
        <v>6734</v>
      </c>
      <c r="K32" s="85">
        <f t="shared" si="2"/>
        <v>7124.5720000000001</v>
      </c>
      <c r="L32" s="86">
        <f t="shared" si="3"/>
        <v>7516.42346</v>
      </c>
      <c r="M32" s="84">
        <f>J32/3</f>
        <v>2244.6666666666702</v>
      </c>
      <c r="N32" s="84">
        <f>J32/3</f>
        <v>2244.6666666666702</v>
      </c>
      <c r="O32" s="84">
        <f>J32/3</f>
        <v>2244.6666666666702</v>
      </c>
      <c r="P32" s="84">
        <v>0</v>
      </c>
      <c r="S32" s="127"/>
    </row>
    <row r="33" spans="1:19" s="5" customFormat="1" ht="31.5" customHeight="1">
      <c r="A33" s="33" t="s">
        <v>131</v>
      </c>
      <c r="B33" s="42" t="s">
        <v>132</v>
      </c>
      <c r="C33" s="35" t="s">
        <v>133</v>
      </c>
      <c r="D33" s="36">
        <f>D34</f>
        <v>3450</v>
      </c>
      <c r="E33" s="36">
        <f>E34</f>
        <v>1791.7</v>
      </c>
      <c r="F33" s="36">
        <v>2090</v>
      </c>
      <c r="G33" s="36">
        <f t="shared" ref="G33:P33" si="10">G34</f>
        <v>24</v>
      </c>
      <c r="H33" s="36">
        <f t="shared" si="10"/>
        <v>12</v>
      </c>
      <c r="I33" s="36">
        <f t="shared" si="10"/>
        <v>24</v>
      </c>
      <c r="J33" s="56">
        <f t="shared" si="10"/>
        <v>12</v>
      </c>
      <c r="K33" s="91">
        <f t="shared" si="10"/>
        <v>12.696</v>
      </c>
      <c r="L33" s="92">
        <f t="shared" si="10"/>
        <v>13.39428</v>
      </c>
      <c r="M33" s="84">
        <f t="shared" si="10"/>
        <v>3</v>
      </c>
      <c r="N33" s="84">
        <f t="shared" si="10"/>
        <v>3</v>
      </c>
      <c r="O33" s="84">
        <f t="shared" si="10"/>
        <v>3</v>
      </c>
      <c r="P33" s="84">
        <f t="shared" si="10"/>
        <v>3</v>
      </c>
      <c r="S33" s="127"/>
    </row>
    <row r="34" spans="1:19" s="5" customFormat="1" ht="77.25" customHeight="1">
      <c r="A34" s="33" t="s">
        <v>134</v>
      </c>
      <c r="B34" s="42" t="s">
        <v>135</v>
      </c>
      <c r="C34" s="35" t="s">
        <v>136</v>
      </c>
      <c r="D34" s="44">
        <v>3450</v>
      </c>
      <c r="E34" s="44">
        <v>1791.7</v>
      </c>
      <c r="F34" s="44">
        <v>2090</v>
      </c>
      <c r="G34" s="36">
        <v>24</v>
      </c>
      <c r="H34" s="44">
        <v>12</v>
      </c>
      <c r="I34" s="36">
        <v>24</v>
      </c>
      <c r="J34" s="56">
        <v>12</v>
      </c>
      <c r="K34" s="85">
        <f t="shared" si="2"/>
        <v>12.696</v>
      </c>
      <c r="L34" s="86">
        <f t="shared" si="3"/>
        <v>13.39428</v>
      </c>
      <c r="M34" s="84">
        <f>J34/4</f>
        <v>3</v>
      </c>
      <c r="N34" s="84">
        <f>J34/4</f>
        <v>3</v>
      </c>
      <c r="O34" s="84">
        <f>J34/4</f>
        <v>3</v>
      </c>
      <c r="P34" s="84">
        <f>J34/4</f>
        <v>3</v>
      </c>
      <c r="S34" s="127"/>
    </row>
    <row r="35" spans="1:19" s="5" customFormat="1" ht="25.5" hidden="1">
      <c r="A35" s="45">
        <v>4</v>
      </c>
      <c r="B35" s="46" t="s">
        <v>137</v>
      </c>
      <c r="C35" s="47" t="s">
        <v>138</v>
      </c>
      <c r="D35" s="43">
        <f>D36</f>
        <v>140</v>
      </c>
      <c r="E35" s="43">
        <f t="shared" ref="E35:H37" si="11">E36</f>
        <v>88</v>
      </c>
      <c r="F35" s="43">
        <f t="shared" si="11"/>
        <v>132</v>
      </c>
      <c r="G35" s="43">
        <f t="shared" si="11"/>
        <v>0</v>
      </c>
      <c r="H35" s="43">
        <f t="shared" si="11"/>
        <v>0</v>
      </c>
      <c r="I35" s="36">
        <f>H35/8*12</f>
        <v>0</v>
      </c>
      <c r="J35" s="56">
        <f t="shared" si="2"/>
        <v>0</v>
      </c>
      <c r="K35" s="85">
        <f t="shared" si="2"/>
        <v>0</v>
      </c>
      <c r="L35" s="86">
        <f t="shared" si="3"/>
        <v>0</v>
      </c>
      <c r="M35" s="84"/>
      <c r="N35" s="84"/>
      <c r="O35" s="84"/>
      <c r="P35" s="84"/>
      <c r="S35" s="127"/>
    </row>
    <row r="36" spans="1:19" s="5" customFormat="1" ht="31.5" hidden="1" customHeight="1">
      <c r="A36" s="48" t="s">
        <v>139</v>
      </c>
      <c r="B36" s="49" t="s">
        <v>140</v>
      </c>
      <c r="C36" s="50" t="s">
        <v>141</v>
      </c>
      <c r="D36" s="36">
        <f>D37</f>
        <v>140</v>
      </c>
      <c r="E36" s="36">
        <f t="shared" si="11"/>
        <v>88</v>
      </c>
      <c r="F36" s="36">
        <f t="shared" si="11"/>
        <v>132</v>
      </c>
      <c r="G36" s="44">
        <f t="shared" si="11"/>
        <v>0</v>
      </c>
      <c r="H36" s="36"/>
      <c r="I36" s="36">
        <f>H36/8*12</f>
        <v>0</v>
      </c>
      <c r="J36" s="56">
        <f t="shared" si="2"/>
        <v>0</v>
      </c>
      <c r="K36" s="85">
        <f t="shared" si="2"/>
        <v>0</v>
      </c>
      <c r="L36" s="86">
        <f t="shared" si="3"/>
        <v>0</v>
      </c>
      <c r="M36" s="84"/>
      <c r="N36" s="84"/>
      <c r="O36" s="84"/>
      <c r="P36" s="84"/>
      <c r="S36" s="127"/>
    </row>
    <row r="37" spans="1:19" s="16" customFormat="1" ht="44.25" hidden="1" customHeight="1">
      <c r="A37" s="48" t="s">
        <v>142</v>
      </c>
      <c r="B37" s="49" t="s">
        <v>143</v>
      </c>
      <c r="C37" s="50" t="s">
        <v>144</v>
      </c>
      <c r="D37" s="36">
        <f>D38+D43</f>
        <v>140</v>
      </c>
      <c r="E37" s="36">
        <v>88</v>
      </c>
      <c r="F37" s="36">
        <f>E37/8*12</f>
        <v>132</v>
      </c>
      <c r="G37" s="44">
        <f t="shared" si="11"/>
        <v>0</v>
      </c>
      <c r="H37" s="36"/>
      <c r="I37" s="36">
        <f>H37/8*12</f>
        <v>0</v>
      </c>
      <c r="J37" s="56">
        <f t="shared" si="2"/>
        <v>0</v>
      </c>
      <c r="K37" s="85">
        <f t="shared" si="2"/>
        <v>0</v>
      </c>
      <c r="L37" s="86">
        <f t="shared" si="3"/>
        <v>0</v>
      </c>
      <c r="M37" s="84"/>
      <c r="N37" s="84"/>
      <c r="O37" s="84"/>
      <c r="P37" s="84"/>
      <c r="S37" s="128"/>
    </row>
    <row r="38" spans="1:19" s="16" customFormat="1" ht="76.5" hidden="1" customHeight="1">
      <c r="A38" s="48" t="s">
        <v>145</v>
      </c>
      <c r="B38" s="49" t="s">
        <v>146</v>
      </c>
      <c r="C38" s="50" t="s">
        <v>147</v>
      </c>
      <c r="D38" s="36">
        <v>125</v>
      </c>
      <c r="E38" s="36">
        <v>88</v>
      </c>
      <c r="F38" s="36">
        <f>E38/8*12</f>
        <v>132</v>
      </c>
      <c r="G38" s="44">
        <v>0</v>
      </c>
      <c r="H38" s="36"/>
      <c r="I38" s="36">
        <f>H38/8*12</f>
        <v>0</v>
      </c>
      <c r="J38" s="56">
        <f t="shared" si="2"/>
        <v>0</v>
      </c>
      <c r="K38" s="85">
        <f t="shared" si="2"/>
        <v>0</v>
      </c>
      <c r="L38" s="86">
        <f t="shared" si="3"/>
        <v>0</v>
      </c>
      <c r="M38" s="84"/>
      <c r="N38" s="84"/>
      <c r="O38" s="84"/>
      <c r="P38" s="84"/>
      <c r="S38" s="128"/>
    </row>
    <row r="39" spans="1:19" s="16" customFormat="1" ht="43.5" customHeight="1">
      <c r="A39" s="51" t="s">
        <v>148</v>
      </c>
      <c r="B39" s="46" t="s">
        <v>137</v>
      </c>
      <c r="C39" s="52" t="s">
        <v>149</v>
      </c>
      <c r="D39" s="36">
        <v>15</v>
      </c>
      <c r="E39" s="36">
        <v>0</v>
      </c>
      <c r="F39" s="36">
        <v>15</v>
      </c>
      <c r="G39" s="53">
        <f t="shared" ref="G39:L41" si="12">G40</f>
        <v>0</v>
      </c>
      <c r="H39" s="53">
        <f t="shared" si="12"/>
        <v>0</v>
      </c>
      <c r="I39" s="53">
        <f t="shared" si="12"/>
        <v>1402.9</v>
      </c>
      <c r="J39" s="53">
        <f>J40+J44</f>
        <v>798.6</v>
      </c>
      <c r="K39" s="53">
        <f t="shared" si="12"/>
        <v>557.14279999999997</v>
      </c>
      <c r="L39" s="53">
        <f t="shared" si="12"/>
        <v>587.78565400000002</v>
      </c>
      <c r="M39" s="93"/>
      <c r="N39" s="93"/>
      <c r="O39" s="93"/>
      <c r="P39" s="93"/>
      <c r="S39" s="128"/>
    </row>
    <row r="40" spans="1:19" s="16" customFormat="1" ht="31.5" customHeight="1">
      <c r="A40" s="54" t="s">
        <v>139</v>
      </c>
      <c r="B40" s="42" t="s">
        <v>150</v>
      </c>
      <c r="C40" s="55" t="s">
        <v>151</v>
      </c>
      <c r="D40" s="36" t="e">
        <f>D41+#REF!</f>
        <v>#REF!</v>
      </c>
      <c r="E40" s="36" t="e">
        <f>E41+#REF!</f>
        <v>#REF!</v>
      </c>
      <c r="F40" s="36" t="e">
        <f>F41+#REF!</f>
        <v>#REF!</v>
      </c>
      <c r="G40" s="56">
        <f t="shared" si="12"/>
        <v>0</v>
      </c>
      <c r="H40" s="56">
        <f t="shared" si="12"/>
        <v>0</v>
      </c>
      <c r="I40" s="56">
        <f t="shared" si="12"/>
        <v>1402.9</v>
      </c>
      <c r="J40" s="56">
        <f t="shared" si="12"/>
        <v>526.6</v>
      </c>
      <c r="K40" s="78">
        <f t="shared" si="12"/>
        <v>557.14279999999997</v>
      </c>
      <c r="L40" s="78">
        <f t="shared" si="12"/>
        <v>587.78565400000002</v>
      </c>
      <c r="M40" s="93"/>
      <c r="N40" s="93"/>
      <c r="O40" s="93"/>
      <c r="P40" s="93"/>
      <c r="R40" s="129">
        <f>(J9+J50)*0.233</f>
        <v>21211.807400000002</v>
      </c>
      <c r="S40" s="128"/>
    </row>
    <row r="41" spans="1:19" s="16" customFormat="1" ht="45" customHeight="1">
      <c r="A41" s="54" t="s">
        <v>142</v>
      </c>
      <c r="B41" s="42" t="s">
        <v>152</v>
      </c>
      <c r="C41" s="57" t="s">
        <v>153</v>
      </c>
      <c r="D41" s="43">
        <f>D42+D51+D48</f>
        <v>11683.4</v>
      </c>
      <c r="E41" s="43">
        <f>E42+E51+E48</f>
        <v>8755.2000000000007</v>
      </c>
      <c r="F41" s="43">
        <f>F42+F51+F48</f>
        <v>11683.4</v>
      </c>
      <c r="G41" s="56">
        <f>G42</f>
        <v>0</v>
      </c>
      <c r="H41" s="56">
        <f>H42</f>
        <v>0</v>
      </c>
      <c r="I41" s="56">
        <f t="shared" si="12"/>
        <v>1402.9</v>
      </c>
      <c r="J41" s="56">
        <f t="shared" si="12"/>
        <v>526.6</v>
      </c>
      <c r="K41" s="56">
        <f t="shared" si="12"/>
        <v>557.14279999999997</v>
      </c>
      <c r="L41" s="56">
        <f t="shared" si="12"/>
        <v>587.78565400000002</v>
      </c>
      <c r="M41" s="93"/>
      <c r="N41" s="93"/>
      <c r="O41" s="93"/>
      <c r="P41" s="93"/>
      <c r="S41" s="128"/>
    </row>
    <row r="42" spans="1:19" s="15" customFormat="1" ht="73.5" customHeight="1">
      <c r="A42" s="54" t="s">
        <v>145</v>
      </c>
      <c r="B42" s="42" t="s">
        <v>154</v>
      </c>
      <c r="C42" s="57" t="s">
        <v>147</v>
      </c>
      <c r="D42" s="58">
        <f>D47</f>
        <v>5841.7</v>
      </c>
      <c r="E42" s="58">
        <f>E47</f>
        <v>4377.6000000000004</v>
      </c>
      <c r="F42" s="58">
        <f>F47</f>
        <v>5841.7</v>
      </c>
      <c r="G42" s="56">
        <v>0</v>
      </c>
      <c r="H42" s="56">
        <v>0</v>
      </c>
      <c r="I42" s="56">
        <v>1402.9</v>
      </c>
      <c r="J42" s="56">
        <v>526.6</v>
      </c>
      <c r="K42" s="56">
        <f>J42*1.058</f>
        <v>557.14279999999997</v>
      </c>
      <c r="L42" s="56">
        <f>K42*1.055</f>
        <v>587.78565400000002</v>
      </c>
      <c r="M42" s="94"/>
      <c r="N42" s="94"/>
      <c r="O42" s="94"/>
      <c r="P42" s="94"/>
      <c r="S42" s="126"/>
    </row>
    <row r="43" spans="1:19" s="16" customFormat="1" ht="24.75" hidden="1" customHeight="1">
      <c r="A43" s="29" t="s">
        <v>148</v>
      </c>
      <c r="B43" s="30" t="s">
        <v>155</v>
      </c>
      <c r="C43" s="31" t="s">
        <v>156</v>
      </c>
      <c r="D43" s="59">
        <v>15</v>
      </c>
      <c r="E43" s="59">
        <v>0</v>
      </c>
      <c r="F43" s="59">
        <v>15</v>
      </c>
      <c r="G43" s="32">
        <f t="shared" ref="G43:P44" si="13">G44</f>
        <v>30</v>
      </c>
      <c r="H43" s="32">
        <f t="shared" si="13"/>
        <v>19.8</v>
      </c>
      <c r="I43" s="32">
        <f t="shared" si="13"/>
        <v>35</v>
      </c>
      <c r="J43" s="78">
        <f t="shared" si="13"/>
        <v>272</v>
      </c>
      <c r="K43" s="95">
        <f t="shared" si="13"/>
        <v>287.77600000000001</v>
      </c>
      <c r="L43" s="96">
        <f t="shared" si="13"/>
        <v>303.60368</v>
      </c>
      <c r="M43" s="81">
        <f t="shared" si="13"/>
        <v>68</v>
      </c>
      <c r="N43" s="81">
        <f t="shared" si="13"/>
        <v>68</v>
      </c>
      <c r="O43" s="81">
        <f t="shared" si="13"/>
        <v>68</v>
      </c>
      <c r="P43" s="81">
        <f t="shared" si="13"/>
        <v>68</v>
      </c>
      <c r="S43" s="128"/>
    </row>
    <row r="44" spans="1:19" s="16" customFormat="1" ht="30" customHeight="1">
      <c r="A44" s="33" t="s">
        <v>157</v>
      </c>
      <c r="B44" s="42" t="s">
        <v>158</v>
      </c>
      <c r="C44" s="60" t="s">
        <v>159</v>
      </c>
      <c r="D44" s="28" t="e">
        <f>D45+#REF!</f>
        <v>#REF!</v>
      </c>
      <c r="E44" s="28" t="e">
        <f>E45+#REF!</f>
        <v>#REF!</v>
      </c>
      <c r="F44" s="28" t="e">
        <f>F45+#REF!</f>
        <v>#REF!</v>
      </c>
      <c r="G44" s="36">
        <f t="shared" si="13"/>
        <v>30</v>
      </c>
      <c r="H44" s="36">
        <f t="shared" si="13"/>
        <v>19.8</v>
      </c>
      <c r="I44" s="36">
        <f t="shared" si="13"/>
        <v>35</v>
      </c>
      <c r="J44" s="56">
        <f t="shared" si="13"/>
        <v>272</v>
      </c>
      <c r="K44" s="97">
        <f t="shared" si="13"/>
        <v>287.77600000000001</v>
      </c>
      <c r="L44" s="83">
        <f t="shared" si="13"/>
        <v>303.60368</v>
      </c>
      <c r="M44" s="84">
        <f t="shared" si="13"/>
        <v>68</v>
      </c>
      <c r="N44" s="84">
        <f t="shared" si="13"/>
        <v>68</v>
      </c>
      <c r="O44" s="84">
        <f t="shared" si="13"/>
        <v>68</v>
      </c>
      <c r="P44" s="84">
        <f t="shared" si="13"/>
        <v>68</v>
      </c>
      <c r="S44" s="128"/>
    </row>
    <row r="45" spans="1:19" s="16" customFormat="1" ht="57" customHeight="1">
      <c r="A45" s="33" t="s">
        <v>160</v>
      </c>
      <c r="B45" s="42" t="s">
        <v>161</v>
      </c>
      <c r="C45" s="60" t="s">
        <v>162</v>
      </c>
      <c r="D45" s="43">
        <f>D46+D52+D49</f>
        <v>6635.2</v>
      </c>
      <c r="E45" s="43">
        <f>E46+E52+E49</f>
        <v>4901.8</v>
      </c>
      <c r="F45" s="43">
        <f>F46+F52+F49</f>
        <v>6635.2</v>
      </c>
      <c r="G45" s="36">
        <f t="shared" ref="G45:P45" si="14">G46+G47</f>
        <v>30</v>
      </c>
      <c r="H45" s="36">
        <f t="shared" si="14"/>
        <v>19.8</v>
      </c>
      <c r="I45" s="36">
        <f t="shared" si="14"/>
        <v>35</v>
      </c>
      <c r="J45" s="56">
        <f t="shared" si="14"/>
        <v>272</v>
      </c>
      <c r="K45" s="98">
        <f t="shared" si="14"/>
        <v>287.77600000000001</v>
      </c>
      <c r="L45" s="99">
        <f t="shared" si="14"/>
        <v>303.60368</v>
      </c>
      <c r="M45" s="84">
        <f t="shared" si="14"/>
        <v>68</v>
      </c>
      <c r="N45" s="84">
        <f t="shared" si="14"/>
        <v>68</v>
      </c>
      <c r="O45" s="84">
        <f t="shared" si="14"/>
        <v>68</v>
      </c>
      <c r="P45" s="84">
        <f t="shared" si="14"/>
        <v>68</v>
      </c>
      <c r="Q45" s="130"/>
      <c r="S45" s="128"/>
    </row>
    <row r="46" spans="1:19" s="15" customFormat="1" ht="53.25" customHeight="1">
      <c r="A46" s="33" t="s">
        <v>163</v>
      </c>
      <c r="B46" s="34" t="s">
        <v>164</v>
      </c>
      <c r="C46" s="60" t="s">
        <v>165</v>
      </c>
      <c r="D46" s="58">
        <f>D48</f>
        <v>5841.7</v>
      </c>
      <c r="E46" s="58">
        <f>E48</f>
        <v>4377.6000000000004</v>
      </c>
      <c r="F46" s="58">
        <f>F48</f>
        <v>5841.7</v>
      </c>
      <c r="G46" s="36">
        <v>20</v>
      </c>
      <c r="H46" s="36">
        <v>19.8</v>
      </c>
      <c r="I46" s="36">
        <v>30</v>
      </c>
      <c r="J46" s="56">
        <f>10+262</f>
        <v>272</v>
      </c>
      <c r="K46" s="85">
        <f t="shared" si="2"/>
        <v>287.77600000000001</v>
      </c>
      <c r="L46" s="86">
        <f t="shared" si="3"/>
        <v>303.60368</v>
      </c>
      <c r="M46" s="84">
        <f>J46/4</f>
        <v>68</v>
      </c>
      <c r="N46" s="84">
        <f>J46/4</f>
        <v>68</v>
      </c>
      <c r="O46" s="84">
        <f>J46/4</f>
        <v>68</v>
      </c>
      <c r="P46" s="84">
        <f>J46/4</f>
        <v>68</v>
      </c>
      <c r="S46" s="126"/>
    </row>
    <row r="47" spans="1:19" s="5" customFormat="1" ht="61.5" hidden="1" customHeight="1">
      <c r="A47" s="33" t="s">
        <v>166</v>
      </c>
      <c r="B47" s="34" t="s">
        <v>167</v>
      </c>
      <c r="C47" s="35" t="s">
        <v>168</v>
      </c>
      <c r="D47" s="58">
        <f>D48</f>
        <v>5841.7</v>
      </c>
      <c r="E47" s="58">
        <f>E48</f>
        <v>4377.6000000000004</v>
      </c>
      <c r="F47" s="58">
        <f>F48</f>
        <v>5841.7</v>
      </c>
      <c r="G47" s="36">
        <v>10</v>
      </c>
      <c r="H47" s="36">
        <v>0</v>
      </c>
      <c r="I47" s="36">
        <v>5</v>
      </c>
      <c r="J47" s="56">
        <v>0</v>
      </c>
      <c r="K47" s="85">
        <f t="shared" si="2"/>
        <v>0</v>
      </c>
      <c r="L47" s="86">
        <f t="shared" si="3"/>
        <v>0</v>
      </c>
      <c r="M47" s="36">
        <v>0</v>
      </c>
      <c r="N47" s="36">
        <v>0</v>
      </c>
      <c r="O47" s="36">
        <v>0</v>
      </c>
      <c r="P47" s="36">
        <v>0</v>
      </c>
      <c r="S47" s="127"/>
    </row>
    <row r="48" spans="1:19" s="5" customFormat="1" ht="50.25" customHeight="1">
      <c r="A48" s="25" t="s">
        <v>169</v>
      </c>
      <c r="B48" s="26" t="s">
        <v>170</v>
      </c>
      <c r="C48" s="27" t="s">
        <v>171</v>
      </c>
      <c r="D48" s="61">
        <v>5841.7</v>
      </c>
      <c r="E48" s="61">
        <v>4377.6000000000004</v>
      </c>
      <c r="F48" s="61">
        <v>5841.7</v>
      </c>
      <c r="G48" s="28">
        <f t="shared" ref="G48:P48" si="15">G49</f>
        <v>22002.799999999999</v>
      </c>
      <c r="H48" s="28">
        <f t="shared" si="15"/>
        <v>6463.3</v>
      </c>
      <c r="I48" s="28">
        <f t="shared" si="15"/>
        <v>19569.8</v>
      </c>
      <c r="J48" s="74">
        <f t="shared" si="15"/>
        <v>66122.899999999994</v>
      </c>
      <c r="K48" s="100">
        <f t="shared" si="15"/>
        <v>60474.2</v>
      </c>
      <c r="L48" s="101">
        <f t="shared" si="15"/>
        <v>60616</v>
      </c>
      <c r="M48" s="77">
        <f t="shared" si="15"/>
        <v>16530.724999999999</v>
      </c>
      <c r="N48" s="77">
        <f t="shared" si="15"/>
        <v>16530.724999999999</v>
      </c>
      <c r="O48" s="77">
        <f t="shared" si="15"/>
        <v>16530.724999999999</v>
      </c>
      <c r="P48" s="77">
        <f t="shared" si="15"/>
        <v>16530.724999999999</v>
      </c>
      <c r="S48" s="127"/>
    </row>
    <row r="49" spans="1:19" s="5" customFormat="1" ht="42.75" customHeight="1">
      <c r="A49" s="29">
        <v>5</v>
      </c>
      <c r="B49" s="30" t="s">
        <v>172</v>
      </c>
      <c r="C49" s="31" t="s">
        <v>173</v>
      </c>
      <c r="D49" s="32">
        <v>0</v>
      </c>
      <c r="E49" s="32">
        <v>0</v>
      </c>
      <c r="F49" s="32">
        <v>0</v>
      </c>
      <c r="G49" s="32">
        <f t="shared" ref="G49:P49" si="16">G50+G56+G53</f>
        <v>22002.799999999999</v>
      </c>
      <c r="H49" s="32">
        <f t="shared" si="16"/>
        <v>6463.3</v>
      </c>
      <c r="I49" s="32">
        <f t="shared" si="16"/>
        <v>19569.8</v>
      </c>
      <c r="J49" s="78">
        <f t="shared" si="16"/>
        <v>66122.899999999994</v>
      </c>
      <c r="K49" s="102">
        <f t="shared" si="16"/>
        <v>60474.2</v>
      </c>
      <c r="L49" s="103">
        <f t="shared" si="16"/>
        <v>60616</v>
      </c>
      <c r="M49" s="81">
        <f t="shared" si="16"/>
        <v>16530.724999999999</v>
      </c>
      <c r="N49" s="81">
        <f t="shared" si="16"/>
        <v>16530.724999999999</v>
      </c>
      <c r="O49" s="81">
        <f t="shared" si="16"/>
        <v>16530.724999999999</v>
      </c>
      <c r="P49" s="81">
        <f t="shared" si="16"/>
        <v>16530.724999999999</v>
      </c>
      <c r="S49" s="127"/>
    </row>
    <row r="50" spans="1:19" s="16" customFormat="1" ht="36.75" customHeight="1">
      <c r="A50" s="33" t="s">
        <v>174</v>
      </c>
      <c r="B50" s="34" t="s">
        <v>175</v>
      </c>
      <c r="C50" s="35" t="s">
        <v>176</v>
      </c>
      <c r="D50" s="36">
        <f>D51</f>
        <v>0</v>
      </c>
      <c r="E50" s="36">
        <f>E51</f>
        <v>0</v>
      </c>
      <c r="F50" s="36">
        <f>F51</f>
        <v>0</v>
      </c>
      <c r="G50" s="36">
        <f t="shared" ref="G50:P50" si="17">G52</f>
        <v>8472</v>
      </c>
      <c r="H50" s="36">
        <f t="shared" si="17"/>
        <v>5648</v>
      </c>
      <c r="I50" s="36">
        <f>H50/8*12</f>
        <v>8472</v>
      </c>
      <c r="J50" s="56">
        <f t="shared" si="17"/>
        <v>64592.2</v>
      </c>
      <c r="K50" s="104">
        <f t="shared" si="17"/>
        <v>58000</v>
      </c>
      <c r="L50" s="105">
        <f t="shared" si="17"/>
        <v>58000</v>
      </c>
      <c r="M50" s="84">
        <f t="shared" si="17"/>
        <v>16148.05</v>
      </c>
      <c r="N50" s="84">
        <f t="shared" si="17"/>
        <v>16148.05</v>
      </c>
      <c r="O50" s="84">
        <f t="shared" si="17"/>
        <v>16148.05</v>
      </c>
      <c r="P50" s="84">
        <f t="shared" si="17"/>
        <v>16148.05</v>
      </c>
      <c r="S50" s="128"/>
    </row>
    <row r="51" spans="1:19" s="16" customFormat="1" ht="63" customHeight="1">
      <c r="A51" s="33" t="s">
        <v>177</v>
      </c>
      <c r="B51" s="34" t="s">
        <v>178</v>
      </c>
      <c r="C51" s="35" t="s">
        <v>179</v>
      </c>
      <c r="D51" s="36">
        <v>0</v>
      </c>
      <c r="E51" s="36">
        <v>0</v>
      </c>
      <c r="F51" s="36">
        <v>0</v>
      </c>
      <c r="G51" s="36">
        <f t="shared" ref="G51:P51" si="18">G52</f>
        <v>8472</v>
      </c>
      <c r="H51" s="36">
        <f t="shared" si="18"/>
        <v>5648</v>
      </c>
      <c r="I51" s="36">
        <f>H51/8*12</f>
        <v>8472</v>
      </c>
      <c r="J51" s="56">
        <f t="shared" si="18"/>
        <v>64592.2</v>
      </c>
      <c r="K51" s="106">
        <f t="shared" si="18"/>
        <v>58000</v>
      </c>
      <c r="L51" s="107">
        <f t="shared" si="18"/>
        <v>58000</v>
      </c>
      <c r="M51" s="84">
        <f t="shared" si="18"/>
        <v>16148.05</v>
      </c>
      <c r="N51" s="84">
        <f t="shared" si="18"/>
        <v>16148.05</v>
      </c>
      <c r="O51" s="84">
        <f t="shared" si="18"/>
        <v>16148.05</v>
      </c>
      <c r="P51" s="84">
        <f t="shared" si="18"/>
        <v>16148.05</v>
      </c>
      <c r="S51" s="128"/>
    </row>
    <row r="52" spans="1:19" s="16" customFormat="1" ht="57" customHeight="1">
      <c r="A52" s="33" t="s">
        <v>180</v>
      </c>
      <c r="B52" s="34" t="s">
        <v>181</v>
      </c>
      <c r="C52" s="35" t="s">
        <v>182</v>
      </c>
      <c r="D52" s="62">
        <f>D53+D57</f>
        <v>793.5</v>
      </c>
      <c r="E52" s="62">
        <f>E53+E57</f>
        <v>524.20000000000005</v>
      </c>
      <c r="F52" s="62">
        <f>F53+F57</f>
        <v>793.5</v>
      </c>
      <c r="G52" s="36">
        <v>8472</v>
      </c>
      <c r="H52" s="36">
        <v>5648</v>
      </c>
      <c r="I52" s="36">
        <f>H52/8*12</f>
        <v>8472</v>
      </c>
      <c r="J52" s="56">
        <v>64592.2</v>
      </c>
      <c r="K52" s="108">
        <v>58000</v>
      </c>
      <c r="L52" s="109">
        <v>58000</v>
      </c>
      <c r="M52" s="84">
        <f>J52/4</f>
        <v>16148.05</v>
      </c>
      <c r="N52" s="84">
        <f>J52/4</f>
        <v>16148.05</v>
      </c>
      <c r="O52" s="84">
        <f>J52/4</f>
        <v>16148.05</v>
      </c>
      <c r="P52" s="84">
        <f>J52/4</f>
        <v>16148.05</v>
      </c>
      <c r="S52" s="128"/>
    </row>
    <row r="53" spans="1:19" s="16" customFormat="1" ht="53.25" hidden="1" customHeight="1">
      <c r="A53" s="29">
        <v>6</v>
      </c>
      <c r="B53" s="30" t="s">
        <v>183</v>
      </c>
      <c r="C53" s="31" t="s">
        <v>184</v>
      </c>
      <c r="D53" s="59">
        <f>D54</f>
        <v>565.4</v>
      </c>
      <c r="E53" s="59">
        <f t="shared" ref="E53:L54" si="19">E54</f>
        <v>410.1</v>
      </c>
      <c r="F53" s="59">
        <f t="shared" si="19"/>
        <v>565.4</v>
      </c>
      <c r="G53" s="32">
        <f t="shared" si="19"/>
        <v>11982.7</v>
      </c>
      <c r="H53" s="32">
        <f t="shared" si="19"/>
        <v>0</v>
      </c>
      <c r="I53" s="32">
        <f t="shared" si="19"/>
        <v>9982.7000000000007</v>
      </c>
      <c r="J53" s="78">
        <f t="shared" si="19"/>
        <v>0</v>
      </c>
      <c r="K53" s="95">
        <f t="shared" si="19"/>
        <v>0</v>
      </c>
      <c r="L53" s="96">
        <f t="shared" si="19"/>
        <v>0</v>
      </c>
      <c r="M53" s="81">
        <v>0</v>
      </c>
      <c r="N53" s="81">
        <v>0</v>
      </c>
      <c r="O53" s="81">
        <v>0</v>
      </c>
      <c r="P53" s="81">
        <v>0</v>
      </c>
      <c r="S53" s="128"/>
    </row>
    <row r="54" spans="1:19" s="5" customFormat="1" hidden="1">
      <c r="A54" s="63" t="s">
        <v>185</v>
      </c>
      <c r="B54" s="64" t="s">
        <v>186</v>
      </c>
      <c r="C54" s="65" t="s">
        <v>187</v>
      </c>
      <c r="D54" s="44">
        <f>D55+D56</f>
        <v>565.4</v>
      </c>
      <c r="E54" s="44">
        <f>E55+E56</f>
        <v>410.1</v>
      </c>
      <c r="F54" s="44">
        <f>F55+F56</f>
        <v>565.4</v>
      </c>
      <c r="G54" s="44">
        <f t="shared" si="19"/>
        <v>11982.7</v>
      </c>
      <c r="H54" s="44">
        <f t="shared" si="19"/>
        <v>0</v>
      </c>
      <c r="I54" s="44">
        <f t="shared" si="19"/>
        <v>9982.7000000000007</v>
      </c>
      <c r="J54" s="110">
        <f t="shared" si="19"/>
        <v>0</v>
      </c>
      <c r="K54" s="111">
        <f t="shared" si="19"/>
        <v>0</v>
      </c>
      <c r="L54" s="112">
        <f t="shared" si="19"/>
        <v>0</v>
      </c>
      <c r="M54" s="84">
        <v>0</v>
      </c>
      <c r="N54" s="84">
        <v>0</v>
      </c>
      <c r="O54" s="84">
        <v>0</v>
      </c>
      <c r="P54" s="84">
        <v>0</v>
      </c>
      <c r="S54" s="127"/>
    </row>
    <row r="55" spans="1:19" ht="53.25" hidden="1" customHeight="1">
      <c r="A55" s="33" t="s">
        <v>188</v>
      </c>
      <c r="B55" s="34" t="s">
        <v>189</v>
      </c>
      <c r="C55" s="35" t="s">
        <v>190</v>
      </c>
      <c r="D55" s="36">
        <v>552.70000000000005</v>
      </c>
      <c r="E55" s="36">
        <v>410.1</v>
      </c>
      <c r="F55" s="36">
        <v>552.70000000000005</v>
      </c>
      <c r="G55" s="44">
        <v>11982.7</v>
      </c>
      <c r="H55" s="44">
        <v>0</v>
      </c>
      <c r="I55" s="36">
        <v>9982.7000000000007</v>
      </c>
      <c r="J55" s="110">
        <v>0</v>
      </c>
      <c r="K55" s="113"/>
      <c r="L55" s="114"/>
      <c r="M55" s="84">
        <v>0</v>
      </c>
      <c r="N55" s="84">
        <v>0</v>
      </c>
      <c r="O55" s="84">
        <v>0</v>
      </c>
      <c r="P55" s="84">
        <v>0</v>
      </c>
    </row>
    <row r="56" spans="1:19" ht="42" customHeight="1">
      <c r="A56" s="29">
        <v>7</v>
      </c>
      <c r="B56" s="30" t="s">
        <v>191</v>
      </c>
      <c r="C56" s="31" t="s">
        <v>192</v>
      </c>
      <c r="D56" s="59">
        <v>12.7</v>
      </c>
      <c r="E56" s="59">
        <v>0</v>
      </c>
      <c r="F56" s="59">
        <v>12.7</v>
      </c>
      <c r="G56" s="32">
        <f t="shared" ref="G56:P56" si="20">G57+G61</f>
        <v>1548.1</v>
      </c>
      <c r="H56" s="32">
        <f t="shared" si="20"/>
        <v>815.3</v>
      </c>
      <c r="I56" s="32">
        <f t="shared" si="20"/>
        <v>1115.0999999999999</v>
      </c>
      <c r="J56" s="78">
        <f t="shared" si="20"/>
        <v>1530.7</v>
      </c>
      <c r="K56" s="95">
        <f t="shared" si="20"/>
        <v>2474.1999999999998</v>
      </c>
      <c r="L56" s="96">
        <f t="shared" si="20"/>
        <v>2616</v>
      </c>
      <c r="M56" s="81">
        <f t="shared" si="20"/>
        <v>382.67500000000001</v>
      </c>
      <c r="N56" s="81">
        <f t="shared" si="20"/>
        <v>382.67500000000001</v>
      </c>
      <c r="O56" s="81">
        <f t="shared" si="20"/>
        <v>382.67500000000001</v>
      </c>
      <c r="P56" s="81">
        <f t="shared" si="20"/>
        <v>382.67500000000001</v>
      </c>
    </row>
    <row r="57" spans="1:19" ht="43.5" customHeight="1">
      <c r="A57" s="48" t="s">
        <v>193</v>
      </c>
      <c r="B57" s="49" t="s">
        <v>194</v>
      </c>
      <c r="C57" s="50" t="s">
        <v>195</v>
      </c>
      <c r="D57" s="58">
        <f>D59</f>
        <v>228.1</v>
      </c>
      <c r="E57" s="58">
        <f>E59</f>
        <v>114.1</v>
      </c>
      <c r="F57" s="58">
        <f>F59</f>
        <v>228.1</v>
      </c>
      <c r="G57" s="44">
        <f t="shared" ref="G57:P57" si="21">G58</f>
        <v>662.2</v>
      </c>
      <c r="H57" s="44">
        <f t="shared" si="21"/>
        <v>485.4</v>
      </c>
      <c r="I57" s="36">
        <f>H57/8*12</f>
        <v>728.1</v>
      </c>
      <c r="J57" s="110">
        <f t="shared" si="21"/>
        <v>804.2</v>
      </c>
      <c r="K57" s="111">
        <f t="shared" si="21"/>
        <v>740.1</v>
      </c>
      <c r="L57" s="112">
        <f t="shared" si="21"/>
        <v>780.8</v>
      </c>
      <c r="M57" s="84">
        <f t="shared" si="21"/>
        <v>201.05</v>
      </c>
      <c r="N57" s="84">
        <f t="shared" si="21"/>
        <v>201.05</v>
      </c>
      <c r="O57" s="84">
        <f t="shared" si="21"/>
        <v>201.05</v>
      </c>
      <c r="P57" s="84">
        <f t="shared" si="21"/>
        <v>201.05</v>
      </c>
    </row>
    <row r="58" spans="1:19" ht="65.099999999999994" customHeight="1">
      <c r="A58" s="48" t="s">
        <v>196</v>
      </c>
      <c r="B58" s="49" t="s">
        <v>197</v>
      </c>
      <c r="C58" s="50" t="s">
        <v>198</v>
      </c>
      <c r="D58" s="36">
        <v>228.1</v>
      </c>
      <c r="E58" s="36">
        <v>114.1</v>
      </c>
      <c r="F58" s="36">
        <v>228.1</v>
      </c>
      <c r="G58" s="44">
        <f t="shared" ref="G58:L58" si="22">G59+G60</f>
        <v>662.2</v>
      </c>
      <c r="H58" s="44">
        <f t="shared" si="22"/>
        <v>485.4</v>
      </c>
      <c r="I58" s="44">
        <f t="shared" si="22"/>
        <v>662.2</v>
      </c>
      <c r="J58" s="110">
        <f>J59</f>
        <v>804.2</v>
      </c>
      <c r="K58" s="115">
        <f t="shared" si="22"/>
        <v>740.1</v>
      </c>
      <c r="L58" s="116">
        <f t="shared" si="22"/>
        <v>780.8</v>
      </c>
      <c r="M58" s="84">
        <f>J58/4</f>
        <v>201.05</v>
      </c>
      <c r="N58" s="84">
        <f>J58/4</f>
        <v>201.05</v>
      </c>
      <c r="O58" s="84">
        <f>J58/4</f>
        <v>201.05</v>
      </c>
      <c r="P58" s="84">
        <f>J58/4</f>
        <v>201.05</v>
      </c>
    </row>
    <row r="59" spans="1:19" ht="68.25" customHeight="1">
      <c r="A59" s="33" t="s">
        <v>199</v>
      </c>
      <c r="B59" s="34" t="s">
        <v>200</v>
      </c>
      <c r="C59" s="66" t="s">
        <v>201</v>
      </c>
      <c r="D59" s="36">
        <v>228.1</v>
      </c>
      <c r="E59" s="36">
        <v>114.1</v>
      </c>
      <c r="F59" s="36">
        <v>228.1</v>
      </c>
      <c r="G59" s="44">
        <v>657.2</v>
      </c>
      <c r="H59" s="36">
        <v>485.4</v>
      </c>
      <c r="I59" s="36">
        <v>657.2</v>
      </c>
      <c r="J59" s="56">
        <v>804.2</v>
      </c>
      <c r="K59" s="98">
        <v>740.1</v>
      </c>
      <c r="L59" s="99">
        <v>780.8</v>
      </c>
      <c r="M59" s="84">
        <f>J59/4</f>
        <v>201.05</v>
      </c>
      <c r="N59" s="84">
        <f>J59/4</f>
        <v>201.05</v>
      </c>
      <c r="O59" s="84">
        <f>J59/4</f>
        <v>201.05</v>
      </c>
      <c r="P59" s="84">
        <f>J59/4</f>
        <v>201.05</v>
      </c>
    </row>
    <row r="60" spans="1:19" ht="93" customHeight="1">
      <c r="A60" s="33" t="s">
        <v>202</v>
      </c>
      <c r="B60" s="34" t="s">
        <v>203</v>
      </c>
      <c r="C60" s="66" t="s">
        <v>204</v>
      </c>
      <c r="D60" s="36">
        <v>228.1</v>
      </c>
      <c r="E60" s="36">
        <v>114.1</v>
      </c>
      <c r="F60" s="36">
        <v>228.1</v>
      </c>
      <c r="G60" s="36">
        <v>5</v>
      </c>
      <c r="H60" s="36"/>
      <c r="I60" s="36">
        <v>5</v>
      </c>
      <c r="J60" s="56">
        <v>5.9</v>
      </c>
      <c r="K60" s="117"/>
      <c r="L60" s="118"/>
      <c r="M60" s="84">
        <f>J60/4</f>
        <v>1.4750000000000001</v>
      </c>
      <c r="N60" s="84">
        <f>J60/4</f>
        <v>1.4750000000000001</v>
      </c>
      <c r="O60" s="84">
        <f>J60/4</f>
        <v>1.4750000000000001</v>
      </c>
      <c r="P60" s="84">
        <f>J60/4</f>
        <v>1.4750000000000001</v>
      </c>
    </row>
    <row r="61" spans="1:19" ht="52.5" customHeight="1">
      <c r="A61" s="33" t="s">
        <v>205</v>
      </c>
      <c r="B61" s="34" t="s">
        <v>206</v>
      </c>
      <c r="C61" s="66" t="s">
        <v>207</v>
      </c>
      <c r="D61" s="56" t="e">
        <f>D9+D44</f>
        <v>#REF!</v>
      </c>
      <c r="E61" s="56" t="e">
        <f>E9+E44</f>
        <v>#REF!</v>
      </c>
      <c r="F61" s="56" t="e">
        <f>F9+F44</f>
        <v>#REF!</v>
      </c>
      <c r="G61" s="36">
        <f t="shared" ref="G61:P61" si="23">G63+G64</f>
        <v>885.9</v>
      </c>
      <c r="H61" s="36">
        <f t="shared" si="23"/>
        <v>329.9</v>
      </c>
      <c r="I61" s="36">
        <f t="shared" si="23"/>
        <v>387</v>
      </c>
      <c r="J61" s="56">
        <f t="shared" si="23"/>
        <v>726.5</v>
      </c>
      <c r="K61" s="119">
        <f t="shared" si="23"/>
        <v>1734.1</v>
      </c>
      <c r="L61" s="120">
        <f t="shared" si="23"/>
        <v>1835.2</v>
      </c>
      <c r="M61" s="84">
        <f t="shared" si="23"/>
        <v>181.625</v>
      </c>
      <c r="N61" s="84">
        <f t="shared" si="23"/>
        <v>181.625</v>
      </c>
      <c r="O61" s="84">
        <f t="shared" si="23"/>
        <v>181.625</v>
      </c>
      <c r="P61" s="84">
        <f t="shared" si="23"/>
        <v>181.625</v>
      </c>
    </row>
    <row r="62" spans="1:19" ht="63.75">
      <c r="A62" s="33" t="s">
        <v>208</v>
      </c>
      <c r="B62" s="34" t="s">
        <v>209</v>
      </c>
      <c r="C62" s="66" t="s">
        <v>210</v>
      </c>
      <c r="D62" s="67">
        <v>30381.3</v>
      </c>
      <c r="E62" s="67">
        <f>[1]ведомст.структ!I79</f>
        <v>20086.599999999999</v>
      </c>
      <c r="F62" s="67">
        <f>[1]ведомст.структ!J79</f>
        <v>30141.1</v>
      </c>
      <c r="G62" s="68">
        <f t="shared" ref="G62:P62" si="24">G63+G64</f>
        <v>885.9</v>
      </c>
      <c r="H62" s="68">
        <f t="shared" si="24"/>
        <v>329.9</v>
      </c>
      <c r="I62" s="68">
        <f t="shared" si="24"/>
        <v>387</v>
      </c>
      <c r="J62" s="110">
        <f t="shared" si="24"/>
        <v>726.5</v>
      </c>
      <c r="K62" s="121">
        <f t="shared" si="24"/>
        <v>1734.1</v>
      </c>
      <c r="L62" s="122">
        <f t="shared" si="24"/>
        <v>1835.2</v>
      </c>
      <c r="M62" s="84">
        <f t="shared" si="24"/>
        <v>181.625</v>
      </c>
      <c r="N62" s="84">
        <f t="shared" si="24"/>
        <v>181.625</v>
      </c>
      <c r="O62" s="84">
        <f t="shared" si="24"/>
        <v>181.625</v>
      </c>
      <c r="P62" s="84">
        <f t="shared" si="24"/>
        <v>181.625</v>
      </c>
    </row>
    <row r="63" spans="1:19" ht="45" customHeight="1">
      <c r="A63" s="33" t="s">
        <v>211</v>
      </c>
      <c r="B63" s="34" t="s">
        <v>212</v>
      </c>
      <c r="C63" s="35" t="s">
        <v>213</v>
      </c>
      <c r="D63" s="58" t="e">
        <f>D61-D62</f>
        <v>#REF!</v>
      </c>
      <c r="E63" s="58" t="e">
        <f>E61-E62</f>
        <v>#REF!</v>
      </c>
      <c r="F63" s="58" t="e">
        <f>F61-F62</f>
        <v>#REF!</v>
      </c>
      <c r="G63" s="36">
        <v>602.4</v>
      </c>
      <c r="H63" s="36">
        <v>258</v>
      </c>
      <c r="I63" s="36">
        <f>H63/8*12</f>
        <v>387</v>
      </c>
      <c r="J63" s="56">
        <v>726.5</v>
      </c>
      <c r="K63" s="123">
        <v>1155.3</v>
      </c>
      <c r="L63" s="99">
        <v>1218.8</v>
      </c>
      <c r="M63" s="84">
        <f>J63/4</f>
        <v>181.625</v>
      </c>
      <c r="N63" s="84">
        <f>J63/4</f>
        <v>181.625</v>
      </c>
      <c r="O63" s="84">
        <f>J63/4</f>
        <v>181.625</v>
      </c>
      <c r="P63" s="84">
        <f>J63/4</f>
        <v>181.625</v>
      </c>
    </row>
    <row r="64" spans="1:19" ht="46.5" customHeight="1">
      <c r="A64" s="33" t="s">
        <v>214</v>
      </c>
      <c r="B64" s="34" t="s">
        <v>215</v>
      </c>
      <c r="C64" s="35" t="s">
        <v>216</v>
      </c>
      <c r="D64" s="37"/>
      <c r="E64" s="69"/>
      <c r="F64" s="69"/>
      <c r="G64" s="36">
        <v>283.5</v>
      </c>
      <c r="H64" s="36">
        <v>71.900000000000006</v>
      </c>
      <c r="I64" s="36"/>
      <c r="J64" s="56">
        <v>0</v>
      </c>
      <c r="K64" s="123">
        <v>578.79999999999995</v>
      </c>
      <c r="L64" s="99">
        <v>616.4</v>
      </c>
      <c r="M64" s="84">
        <f>J64/4</f>
        <v>0</v>
      </c>
      <c r="N64" s="84">
        <f>J64/4</f>
        <v>0</v>
      </c>
      <c r="O64" s="84">
        <f>J64/4</f>
        <v>0</v>
      </c>
      <c r="P64" s="84">
        <f>J64/4</f>
        <v>0</v>
      </c>
    </row>
    <row r="65" spans="1:16" ht="18.75">
      <c r="A65" s="23"/>
      <c r="B65" s="131"/>
      <c r="C65" s="132" t="s">
        <v>217</v>
      </c>
      <c r="D65" s="67" t="e">
        <f>D61-D44</f>
        <v>#REF!</v>
      </c>
      <c r="E65" s="67" t="e">
        <f>E61-E44</f>
        <v>#REF!</v>
      </c>
      <c r="F65" s="67" t="e">
        <f>F61-F44</f>
        <v>#REF!</v>
      </c>
      <c r="G65" s="67">
        <f t="shared" ref="G65:P65" si="25">G9+G48</f>
        <v>51728.2</v>
      </c>
      <c r="H65" s="67">
        <f t="shared" si="25"/>
        <v>23927.7</v>
      </c>
      <c r="I65" s="67">
        <f t="shared" si="25"/>
        <v>48661.7</v>
      </c>
      <c r="J65" s="67">
        <f t="shared" si="25"/>
        <v>92568.5</v>
      </c>
      <c r="K65" s="143">
        <f t="shared" si="25"/>
        <v>87828.79</v>
      </c>
      <c r="L65" s="144">
        <f t="shared" si="25"/>
        <v>89475.092449999996</v>
      </c>
      <c r="M65" s="87">
        <f t="shared" si="25"/>
        <v>25029.891666666699</v>
      </c>
      <c r="N65" s="87">
        <f t="shared" si="25"/>
        <v>25029.891666666699</v>
      </c>
      <c r="O65" s="87">
        <f t="shared" si="25"/>
        <v>25029.891666666699</v>
      </c>
      <c r="P65" s="87">
        <f t="shared" si="25"/>
        <v>16664.224999999999</v>
      </c>
    </row>
    <row r="66" spans="1:16" ht="18.75" hidden="1">
      <c r="A66" s="133"/>
      <c r="B66" s="134"/>
      <c r="C66" s="135" t="s">
        <v>218</v>
      </c>
      <c r="G66" s="136" t="e">
        <f>#REF!</f>
        <v>#REF!</v>
      </c>
      <c r="H66" s="136" t="e">
        <f>#REF!</f>
        <v>#REF!</v>
      </c>
      <c r="I66" s="136" t="e">
        <f>#REF!</f>
        <v>#REF!</v>
      </c>
      <c r="J66" s="136" t="e">
        <f>#REF!</f>
        <v>#REF!</v>
      </c>
      <c r="K66" s="136" t="e">
        <f>#REF!</f>
        <v>#REF!</v>
      </c>
      <c r="L66" s="136" t="e">
        <f>#REF!</f>
        <v>#REF!</v>
      </c>
    </row>
    <row r="67" spans="1:16" ht="18.75" hidden="1">
      <c r="A67" s="133"/>
      <c r="B67" s="134"/>
      <c r="C67" s="137" t="s">
        <v>219</v>
      </c>
      <c r="G67" s="138" t="e">
        <f t="shared" ref="G67:L67" si="26">G65-G66</f>
        <v>#REF!</v>
      </c>
      <c r="H67" s="138" t="e">
        <f t="shared" si="26"/>
        <v>#REF!</v>
      </c>
      <c r="I67" s="138" t="e">
        <f t="shared" si="26"/>
        <v>#REF!</v>
      </c>
      <c r="J67" s="138" t="e">
        <f t="shared" si="26"/>
        <v>#REF!</v>
      </c>
      <c r="K67" s="138" t="e">
        <f t="shared" si="26"/>
        <v>#REF!</v>
      </c>
      <c r="L67" s="138" t="e">
        <f t="shared" si="26"/>
        <v>#REF!</v>
      </c>
    </row>
    <row r="68" spans="1:16" hidden="1">
      <c r="A68" s="139"/>
    </row>
    <row r="69" spans="1:16" ht="18.75" hidden="1">
      <c r="A69" s="140"/>
      <c r="B69" s="141" t="s">
        <v>220</v>
      </c>
      <c r="C69" s="141"/>
      <c r="G69" s="142">
        <f t="shared" ref="G69:L69" si="27">G65-G48</f>
        <v>29725.4</v>
      </c>
      <c r="H69" s="142">
        <f t="shared" si="27"/>
        <v>17464.400000000001</v>
      </c>
      <c r="I69" s="142">
        <f t="shared" si="27"/>
        <v>29091.9</v>
      </c>
      <c r="J69" s="142">
        <f t="shared" si="27"/>
        <v>26445.599999999999</v>
      </c>
      <c r="K69" s="142">
        <f t="shared" si="27"/>
        <v>27354.59</v>
      </c>
      <c r="L69" s="142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45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9"/>
  <sheetViews>
    <sheetView topLeftCell="A7" workbookViewId="0">
      <selection activeCell="B4" sqref="B4:C4"/>
    </sheetView>
  </sheetViews>
  <sheetFormatPr defaultColWidth="9" defaultRowHeight="12.75"/>
  <cols>
    <col min="1" max="1" width="30.7109375" customWidth="1"/>
    <col min="2" max="2" width="46.85546875" customWidth="1"/>
    <col min="3" max="3" width="13.85546875" customWidth="1"/>
  </cols>
  <sheetData>
    <row r="1" spans="1:3" ht="15">
      <c r="B1" s="467" t="s">
        <v>661</v>
      </c>
      <c r="C1" s="467"/>
    </row>
    <row r="2" spans="1:3" ht="15">
      <c r="B2" s="467" t="s">
        <v>650</v>
      </c>
      <c r="C2" s="467"/>
    </row>
    <row r="3" spans="1:3" ht="15">
      <c r="B3" s="467" t="s">
        <v>651</v>
      </c>
      <c r="C3" s="468"/>
    </row>
    <row r="4" spans="1:3" ht="15">
      <c r="B4" s="467" t="s">
        <v>652</v>
      </c>
      <c r="C4" s="468"/>
    </row>
    <row r="6" spans="1:3" ht="48.75" customHeight="1">
      <c r="A6" s="470" t="s">
        <v>662</v>
      </c>
      <c r="B6" s="470"/>
      <c r="C6" s="470"/>
    </row>
    <row r="7" spans="1:3" ht="42.75">
      <c r="A7" s="8" t="s">
        <v>521</v>
      </c>
      <c r="B7" s="8" t="s">
        <v>522</v>
      </c>
      <c r="C7" s="8" t="s">
        <v>544</v>
      </c>
    </row>
    <row r="8" spans="1:3" ht="18" customHeight="1">
      <c r="A8" s="471" t="s">
        <v>523</v>
      </c>
      <c r="B8" s="471"/>
      <c r="C8" s="8"/>
    </row>
    <row r="9" spans="1:3" ht="45" customHeight="1">
      <c r="A9" s="9" t="s">
        <v>524</v>
      </c>
      <c r="B9" s="9" t="s">
        <v>525</v>
      </c>
      <c r="C9" s="10">
        <f>C14+C10</f>
        <v>31164.299999999988</v>
      </c>
    </row>
    <row r="10" spans="1:3" ht="45" customHeight="1">
      <c r="A10" s="9" t="s">
        <v>526</v>
      </c>
      <c r="B10" s="9" t="s">
        <v>527</v>
      </c>
      <c r="C10" s="11">
        <f>C11</f>
        <v>-185657.60000000001</v>
      </c>
    </row>
    <row r="11" spans="1:3" ht="45" customHeight="1">
      <c r="A11" s="6" t="s">
        <v>528</v>
      </c>
      <c r="B11" s="6" t="s">
        <v>529</v>
      </c>
      <c r="C11" s="12">
        <f>C12</f>
        <v>-185657.60000000001</v>
      </c>
    </row>
    <row r="12" spans="1:3" ht="45" customHeight="1">
      <c r="A12" s="6" t="s">
        <v>530</v>
      </c>
      <c r="B12" s="6" t="s">
        <v>531</v>
      </c>
      <c r="C12" s="12">
        <f>C13</f>
        <v>-185657.60000000001</v>
      </c>
    </row>
    <row r="13" spans="1:3" ht="58.5" customHeight="1">
      <c r="A13" s="6" t="s">
        <v>532</v>
      </c>
      <c r="B13" s="6" t="s">
        <v>533</v>
      </c>
      <c r="C13" s="12">
        <v>-185657.60000000001</v>
      </c>
    </row>
    <row r="14" spans="1:3" ht="45" customHeight="1">
      <c r="A14" s="9" t="s">
        <v>534</v>
      </c>
      <c r="B14" s="9" t="s">
        <v>535</v>
      </c>
      <c r="C14" s="11">
        <f>C15</f>
        <v>216821.9</v>
      </c>
    </row>
    <row r="15" spans="1:3" ht="45" customHeight="1">
      <c r="A15" s="6" t="s">
        <v>536</v>
      </c>
      <c r="B15" s="6" t="s">
        <v>537</v>
      </c>
      <c r="C15" s="12">
        <f>C16</f>
        <v>216821.9</v>
      </c>
    </row>
    <row r="16" spans="1:3" ht="45" customHeight="1">
      <c r="A16" s="6" t="s">
        <v>538</v>
      </c>
      <c r="B16" s="6" t="s">
        <v>539</v>
      </c>
      <c r="C16" s="12">
        <f>C17</f>
        <v>216821.9</v>
      </c>
    </row>
    <row r="17" spans="1:3" ht="63.75" customHeight="1">
      <c r="A17" s="6" t="s">
        <v>540</v>
      </c>
      <c r="B17" s="6" t="s">
        <v>541</v>
      </c>
      <c r="C17" s="12">
        <v>216821.9</v>
      </c>
    </row>
    <row r="18" spans="1:3" ht="13.9" customHeight="1">
      <c r="A18" s="469" t="s">
        <v>542</v>
      </c>
      <c r="B18" s="469"/>
      <c r="C18" s="11">
        <f>C14+C10</f>
        <v>31164.299999999988</v>
      </c>
    </row>
    <row r="19" spans="1:3" ht="13.9" customHeight="1">
      <c r="A19" s="469" t="s">
        <v>543</v>
      </c>
      <c r="B19" s="469"/>
      <c r="C19" s="11">
        <f>C18</f>
        <v>31164.299999999988</v>
      </c>
    </row>
  </sheetData>
  <mergeCells count="8">
    <mergeCell ref="B1:C1"/>
    <mergeCell ref="B2:C2"/>
    <mergeCell ref="B3:C3"/>
    <mergeCell ref="B4:C4"/>
    <mergeCell ref="A19:B19"/>
    <mergeCell ref="A6:C6"/>
    <mergeCell ref="A8:B8"/>
    <mergeCell ref="A18:B18"/>
  </mergeCells>
  <pageMargins left="0.7" right="0.7" top="0.75" bottom="0.75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20"/>
  <sheetViews>
    <sheetView topLeftCell="A31" workbookViewId="0">
      <selection activeCell="J8" sqref="J8"/>
    </sheetView>
  </sheetViews>
  <sheetFormatPr defaultColWidth="9" defaultRowHeight="12.75"/>
  <cols>
    <col min="1" max="1" width="27.85546875" customWidth="1"/>
    <col min="2" max="2" width="37.42578125" customWidth="1"/>
    <col min="3" max="3" width="12.140625" customWidth="1"/>
    <col min="4" max="4" width="11.5703125" customWidth="1"/>
  </cols>
  <sheetData>
    <row r="1" spans="1:4" ht="15">
      <c r="B1" s="467" t="s">
        <v>663</v>
      </c>
      <c r="C1" s="468"/>
      <c r="D1" s="468"/>
    </row>
    <row r="2" spans="1:4" ht="15">
      <c r="B2" s="467" t="s">
        <v>650</v>
      </c>
      <c r="C2" s="468"/>
      <c r="D2" s="468"/>
    </row>
    <row r="3" spans="1:4" ht="15">
      <c r="B3" s="467" t="s">
        <v>651</v>
      </c>
      <c r="C3" s="468"/>
      <c r="D3" s="468"/>
    </row>
    <row r="4" spans="1:4" ht="15">
      <c r="B4" s="467" t="s">
        <v>652</v>
      </c>
      <c r="C4" s="467"/>
      <c r="D4" s="467"/>
    </row>
    <row r="6" spans="1:4" ht="49.5" customHeight="1">
      <c r="A6" s="476" t="s">
        <v>584</v>
      </c>
      <c r="B6" s="476"/>
      <c r="C6" s="476"/>
      <c r="D6" s="476"/>
    </row>
    <row r="7" spans="1:4" ht="5.25" customHeight="1">
      <c r="A7" s="477"/>
      <c r="B7" s="477"/>
    </row>
    <row r="8" spans="1:4" ht="42.75">
      <c r="A8" s="8" t="s">
        <v>521</v>
      </c>
      <c r="B8" s="8" t="s">
        <v>522</v>
      </c>
      <c r="C8" s="8" t="s">
        <v>545</v>
      </c>
      <c r="D8" s="8" t="s">
        <v>547</v>
      </c>
    </row>
    <row r="9" spans="1:4" ht="19.5" customHeight="1">
      <c r="A9" s="472" t="s">
        <v>523</v>
      </c>
      <c r="B9" s="473"/>
      <c r="C9" s="8"/>
      <c r="D9" s="8"/>
    </row>
    <row r="10" spans="1:4" ht="45" customHeight="1">
      <c r="A10" s="9" t="s">
        <v>524</v>
      </c>
      <c r="B10" s="9" t="s">
        <v>525</v>
      </c>
      <c r="C10" s="10">
        <f>C15+C11</f>
        <v>-8229.7299999999814</v>
      </c>
      <c r="D10" s="10">
        <f>D15+D11</f>
        <v>-9470.9999999999709</v>
      </c>
    </row>
    <row r="11" spans="1:4" ht="49.5" customHeight="1">
      <c r="A11" s="9" t="s">
        <v>526</v>
      </c>
      <c r="B11" s="9" t="s">
        <v>527</v>
      </c>
      <c r="C11" s="11">
        <f t="shared" ref="C11:D13" si="0">C12</f>
        <v>-194648.6</v>
      </c>
      <c r="D11" s="11">
        <f t="shared" si="0"/>
        <v>-203484.9</v>
      </c>
    </row>
    <row r="12" spans="1:4" ht="48.75" customHeight="1">
      <c r="A12" s="6" t="s">
        <v>528</v>
      </c>
      <c r="B12" s="6" t="s">
        <v>529</v>
      </c>
      <c r="C12" s="12">
        <f t="shared" si="0"/>
        <v>-194648.6</v>
      </c>
      <c r="D12" s="12">
        <f t="shared" si="0"/>
        <v>-203484.9</v>
      </c>
    </row>
    <row r="13" spans="1:4" ht="49.5" customHeight="1">
      <c r="A13" s="6" t="s">
        <v>530</v>
      </c>
      <c r="B13" s="6" t="s">
        <v>531</v>
      </c>
      <c r="C13" s="12">
        <f t="shared" si="0"/>
        <v>-194648.6</v>
      </c>
      <c r="D13" s="12">
        <f t="shared" si="0"/>
        <v>-203484.9</v>
      </c>
    </row>
    <row r="14" spans="1:4" ht="72.75" customHeight="1">
      <c r="A14" s="6" t="s">
        <v>532</v>
      </c>
      <c r="B14" s="6" t="s">
        <v>533</v>
      </c>
      <c r="C14" s="12">
        <v>-194648.6</v>
      </c>
      <c r="D14" s="12">
        <v>-203484.9</v>
      </c>
    </row>
    <row r="15" spans="1:4" ht="45" customHeight="1">
      <c r="A15" s="9" t="s">
        <v>534</v>
      </c>
      <c r="B15" s="9" t="s">
        <v>535</v>
      </c>
      <c r="C15" s="11">
        <f t="shared" ref="C15:D17" si="1">C16</f>
        <v>186418.87000000002</v>
      </c>
      <c r="D15" s="11">
        <f t="shared" si="1"/>
        <v>194013.90000000002</v>
      </c>
    </row>
    <row r="16" spans="1:4" ht="45" customHeight="1">
      <c r="A16" s="6" t="s">
        <v>536</v>
      </c>
      <c r="B16" s="6" t="s">
        <v>537</v>
      </c>
      <c r="C16" s="12">
        <f t="shared" si="1"/>
        <v>186418.87000000002</v>
      </c>
      <c r="D16" s="12">
        <f t="shared" si="1"/>
        <v>194013.90000000002</v>
      </c>
    </row>
    <row r="17" spans="1:4" ht="45" customHeight="1">
      <c r="A17" s="6" t="s">
        <v>538</v>
      </c>
      <c r="B17" s="6" t="s">
        <v>539</v>
      </c>
      <c r="C17" s="12">
        <f t="shared" si="1"/>
        <v>186418.87000000002</v>
      </c>
      <c r="D17" s="12">
        <f t="shared" si="1"/>
        <v>194013.90000000002</v>
      </c>
    </row>
    <row r="18" spans="1:4" ht="63.75" customHeight="1">
      <c r="A18" s="6" t="s">
        <v>540</v>
      </c>
      <c r="B18" s="6" t="s">
        <v>541</v>
      </c>
      <c r="C18" s="12">
        <f>'Функц 2024-2025(прил 2-1)'!E177</f>
        <v>186418.87000000002</v>
      </c>
      <c r="D18" s="12">
        <f>'Функц 2024-2025(прил 2-1)'!F177</f>
        <v>194013.90000000002</v>
      </c>
    </row>
    <row r="19" spans="1:4" ht="13.9" customHeight="1">
      <c r="A19" s="474" t="s">
        <v>542</v>
      </c>
      <c r="B19" s="475"/>
      <c r="C19" s="11">
        <f>C15+C11</f>
        <v>-8229.7299999999814</v>
      </c>
      <c r="D19" s="11">
        <f>D15+D11</f>
        <v>-9470.9999999999709</v>
      </c>
    </row>
    <row r="20" spans="1:4" ht="13.9" customHeight="1">
      <c r="A20" s="474" t="s">
        <v>543</v>
      </c>
      <c r="B20" s="475"/>
      <c r="C20" s="11">
        <f>C19</f>
        <v>-8229.7299999999814</v>
      </c>
      <c r="D20" s="11">
        <f>D19</f>
        <v>-9470.9999999999709</v>
      </c>
    </row>
  </sheetData>
  <mergeCells count="9">
    <mergeCell ref="A9:B9"/>
    <mergeCell ref="A19:B19"/>
    <mergeCell ref="A20:B20"/>
    <mergeCell ref="A6:D6"/>
    <mergeCell ref="B1:D1"/>
    <mergeCell ref="B2:D2"/>
    <mergeCell ref="B3:D3"/>
    <mergeCell ref="B4:D4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17" customWidth="1"/>
    <col min="2" max="2" width="38.5703125" style="17" customWidth="1"/>
    <col min="3" max="3" width="51.42578125" customWidth="1"/>
    <col min="4" max="4" width="11.7109375" style="5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18"/>
  </cols>
  <sheetData>
    <row r="1" spans="1:19" ht="21" customHeight="1">
      <c r="A1" s="19" t="s">
        <v>44</v>
      </c>
      <c r="B1" s="4"/>
      <c r="C1" s="456" t="s">
        <v>45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9" ht="21" customHeight="1">
      <c r="A2" s="7"/>
      <c r="B2" s="20"/>
      <c r="C2" s="20"/>
      <c r="D2" s="20"/>
      <c r="E2" s="20"/>
      <c r="F2" s="20"/>
      <c r="G2" s="20"/>
      <c r="H2" s="20"/>
      <c r="I2" s="20"/>
      <c r="J2" s="70" t="s">
        <v>46</v>
      </c>
      <c r="K2" s="20"/>
      <c r="L2" s="20"/>
      <c r="M2" s="20"/>
      <c r="N2" s="20"/>
      <c r="O2" s="20"/>
      <c r="P2" s="20"/>
    </row>
    <row r="3" spans="1:19" ht="21" customHeight="1">
      <c r="A3" s="7"/>
      <c r="B3" s="20"/>
      <c r="C3" s="20"/>
      <c r="D3" s="20"/>
      <c r="E3" s="20"/>
      <c r="F3" s="20"/>
      <c r="G3" s="20"/>
      <c r="H3" s="20"/>
      <c r="I3" s="20"/>
      <c r="J3" s="70" t="s">
        <v>47</v>
      </c>
      <c r="K3" s="20"/>
      <c r="L3" s="20"/>
      <c r="M3" s="20"/>
      <c r="N3" s="20"/>
      <c r="O3" s="20"/>
      <c r="P3" s="20"/>
    </row>
    <row r="4" spans="1:19" ht="22.5" customHeight="1">
      <c r="A4" s="7"/>
      <c r="B4" s="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9" ht="22.5" customHeight="1">
      <c r="A5" s="458" t="s">
        <v>48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9" ht="27.6" customHeight="1">
      <c r="A6" s="458" t="s">
        <v>49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</row>
    <row r="7" spans="1:19" ht="27.6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459" t="s">
        <v>50</v>
      </c>
      <c r="P7" s="459"/>
    </row>
    <row r="8" spans="1:19" s="13" customFormat="1" ht="61.5" customHeight="1">
      <c r="A8" s="22" t="s">
        <v>51</v>
      </c>
      <c r="B8" s="22" t="s">
        <v>52</v>
      </c>
      <c r="C8" s="23" t="s">
        <v>53</v>
      </c>
      <c r="D8" s="24" t="s">
        <v>54</v>
      </c>
      <c r="E8" s="24" t="s">
        <v>55</v>
      </c>
      <c r="F8" s="24" t="s">
        <v>56</v>
      </c>
      <c r="G8" s="24" t="s">
        <v>57</v>
      </c>
      <c r="H8" s="24" t="s">
        <v>58</v>
      </c>
      <c r="I8" s="24" t="s">
        <v>59</v>
      </c>
      <c r="J8" s="24" t="s">
        <v>60</v>
      </c>
      <c r="K8" s="71" t="s">
        <v>61</v>
      </c>
      <c r="L8" s="72" t="s">
        <v>62</v>
      </c>
      <c r="M8" s="73" t="s">
        <v>63</v>
      </c>
      <c r="N8" s="73" t="s">
        <v>64</v>
      </c>
      <c r="O8" s="73" t="s">
        <v>65</v>
      </c>
      <c r="P8" s="73" t="s">
        <v>66</v>
      </c>
      <c r="S8" s="124"/>
    </row>
    <row r="9" spans="1:19" s="14" customFormat="1" ht="15.75">
      <c r="A9" s="25" t="s">
        <v>67</v>
      </c>
      <c r="B9" s="26" t="s">
        <v>68</v>
      </c>
      <c r="C9" s="27" t="s">
        <v>69</v>
      </c>
      <c r="D9" s="28" t="e">
        <f>D10+D21+D24+D31+D35</f>
        <v>#REF!</v>
      </c>
      <c r="E9" s="28" t="e">
        <f>E10+E21+E24+E31+E35</f>
        <v>#REF!</v>
      </c>
      <c r="F9" s="28" t="e">
        <f>F10+F21+F24+F31+F35</f>
        <v>#REF!</v>
      </c>
      <c r="G9" s="28">
        <f t="shared" ref="G9:P9" si="0">G10+G21+G24+G35+G43</f>
        <v>29725.4</v>
      </c>
      <c r="H9" s="28">
        <f t="shared" si="0"/>
        <v>17464.400000000001</v>
      </c>
      <c r="I9" s="28">
        <f t="shared" si="0"/>
        <v>29091.9</v>
      </c>
      <c r="J9" s="74">
        <f>J10+J21+J24+J35+J43+J39</f>
        <v>26445.599999999999</v>
      </c>
      <c r="K9" s="75">
        <f t="shared" si="0"/>
        <v>27354.59</v>
      </c>
      <c r="L9" s="76">
        <f t="shared" si="0"/>
        <v>28859.09245</v>
      </c>
      <c r="M9" s="77">
        <f t="shared" si="0"/>
        <v>8499.1666666666697</v>
      </c>
      <c r="N9" s="77">
        <f t="shared" si="0"/>
        <v>8499.1666666666697</v>
      </c>
      <c r="O9" s="77">
        <f t="shared" si="0"/>
        <v>8499.1666666666697</v>
      </c>
      <c r="P9" s="77">
        <f t="shared" si="0"/>
        <v>133.5</v>
      </c>
      <c r="S9" s="125"/>
    </row>
    <row r="10" spans="1:19" s="15" customFormat="1" ht="15.75">
      <c r="A10" s="29" t="s">
        <v>70</v>
      </c>
      <c r="B10" s="30" t="s">
        <v>71</v>
      </c>
      <c r="C10" s="31" t="s">
        <v>72</v>
      </c>
      <c r="D10" s="32">
        <f t="shared" ref="D10:P10" si="1">D11+D18</f>
        <v>9631.4</v>
      </c>
      <c r="E10" s="32">
        <f t="shared" si="1"/>
        <v>6727.71</v>
      </c>
      <c r="F10" s="32">
        <f t="shared" si="1"/>
        <v>10213.75</v>
      </c>
      <c r="G10" s="32">
        <f t="shared" si="1"/>
        <v>18820</v>
      </c>
      <c r="H10" s="32">
        <f t="shared" si="1"/>
        <v>10036.200000000001</v>
      </c>
      <c r="I10" s="32">
        <f t="shared" si="1"/>
        <v>17432.900000000001</v>
      </c>
      <c r="J10" s="78">
        <f>J11+J18+J20</f>
        <v>15644</v>
      </c>
      <c r="K10" s="79">
        <f t="shared" si="1"/>
        <v>16771.416000000001</v>
      </c>
      <c r="L10" s="80">
        <f t="shared" si="1"/>
        <v>17693.84388</v>
      </c>
      <c r="M10" s="81">
        <f t="shared" si="1"/>
        <v>5188.5</v>
      </c>
      <c r="N10" s="81">
        <f t="shared" si="1"/>
        <v>5188.5</v>
      </c>
      <c r="O10" s="81">
        <f t="shared" si="1"/>
        <v>5188.5</v>
      </c>
      <c r="P10" s="81">
        <f t="shared" si="1"/>
        <v>62.5</v>
      </c>
      <c r="S10" s="126"/>
    </row>
    <row r="11" spans="1:19" s="5" customFormat="1" ht="39.950000000000003" customHeight="1">
      <c r="A11" s="33" t="s">
        <v>73</v>
      </c>
      <c r="B11" s="34" t="s">
        <v>74</v>
      </c>
      <c r="C11" s="35" t="s">
        <v>75</v>
      </c>
      <c r="D11" s="36">
        <f>D12+D15+D13+D16</f>
        <v>9391.4</v>
      </c>
      <c r="E11" s="36">
        <f>E12+E15+E13+E16</f>
        <v>6546.21</v>
      </c>
      <c r="F11" s="36">
        <f>F12+F15+F13+F16</f>
        <v>9941.5</v>
      </c>
      <c r="G11" s="36">
        <f>G12+G15+G13+G16+G17</f>
        <v>18620</v>
      </c>
      <c r="H11" s="36">
        <f>H12+H15+H13+H16+H17</f>
        <v>9813</v>
      </c>
      <c r="I11" s="36">
        <f>I12+I15+I13+I16+I17+I18</f>
        <v>17098.099999999999</v>
      </c>
      <c r="J11" s="56">
        <f>J12+J15+J13+J16+J17</f>
        <v>15404</v>
      </c>
      <c r="K11" s="82">
        <f>K12+K15+K13+K16+K17+K18</f>
        <v>16534.423999999999</v>
      </c>
      <c r="L11" s="83">
        <f>L12+L15+L13+L16+L17+L18</f>
        <v>17443.817319999998</v>
      </c>
      <c r="M11" s="84">
        <f>M12+M15+M13+M16+M17</f>
        <v>5113.8333333333303</v>
      </c>
      <c r="N11" s="84">
        <f>N12+N15+N13+N16+N17</f>
        <v>5113.8333333333303</v>
      </c>
      <c r="O11" s="84">
        <f>O12+O15+O13+O16+O17</f>
        <v>5113.8333333333303</v>
      </c>
      <c r="P11" s="84">
        <f>P12+P15+P13+P16+P17</f>
        <v>62.5</v>
      </c>
      <c r="S11" s="127"/>
    </row>
    <row r="12" spans="1:19" s="5" customFormat="1" ht="39.950000000000003" customHeight="1">
      <c r="A12" s="33" t="s">
        <v>76</v>
      </c>
      <c r="B12" s="34" t="s">
        <v>77</v>
      </c>
      <c r="C12" s="35" t="s">
        <v>78</v>
      </c>
      <c r="D12" s="36">
        <v>6131.4</v>
      </c>
      <c r="E12" s="36">
        <v>3667.3</v>
      </c>
      <c r="F12" s="36">
        <f>E12/8*12</f>
        <v>5500.95</v>
      </c>
      <c r="G12" s="36">
        <v>17300</v>
      </c>
      <c r="H12" s="36">
        <v>8970.7999999999993</v>
      </c>
      <c r="I12" s="36">
        <v>15500</v>
      </c>
      <c r="J12" s="56">
        <v>12426</v>
      </c>
      <c r="K12" s="85">
        <f>J12*1.058</f>
        <v>13146.708000000001</v>
      </c>
      <c r="L12" s="86">
        <f>K12*1.055</f>
        <v>13869.77694</v>
      </c>
      <c r="M12" s="84">
        <f>J12/3</f>
        <v>4142</v>
      </c>
      <c r="N12" s="84">
        <f>J12/3</f>
        <v>4142</v>
      </c>
      <c r="O12" s="84">
        <f>J12/3</f>
        <v>4142</v>
      </c>
      <c r="P12" s="84">
        <v>0</v>
      </c>
      <c r="S12" s="127"/>
    </row>
    <row r="13" spans="1:19" s="5" customFormat="1" ht="60.75" hidden="1" customHeight="1">
      <c r="A13" s="33" t="s">
        <v>79</v>
      </c>
      <c r="B13" s="34" t="s">
        <v>80</v>
      </c>
      <c r="C13" s="35" t="s">
        <v>81</v>
      </c>
      <c r="D13" s="36">
        <v>2450</v>
      </c>
      <c r="E13" s="36">
        <v>2220.5</v>
      </c>
      <c r="F13" s="36">
        <f>E13/8*12</f>
        <v>3330.75</v>
      </c>
      <c r="G13" s="36"/>
      <c r="H13" s="36"/>
      <c r="I13" s="36">
        <f>H13/8*12</f>
        <v>0</v>
      </c>
      <c r="J13" s="56">
        <f t="shared" ref="J13:K47" si="2">I13*1.058</f>
        <v>0</v>
      </c>
      <c r="K13" s="85">
        <f t="shared" si="2"/>
        <v>0</v>
      </c>
      <c r="L13" s="86">
        <f t="shared" ref="L13:L47" si="3">K13*1.055</f>
        <v>0</v>
      </c>
      <c r="M13" s="36">
        <v>0</v>
      </c>
      <c r="N13" s="36">
        <v>0</v>
      </c>
      <c r="O13" s="36">
        <v>0</v>
      </c>
      <c r="P13" s="36">
        <v>0</v>
      </c>
      <c r="S13" s="127"/>
    </row>
    <row r="14" spans="1:19" s="5" customFormat="1" ht="39.950000000000003" customHeight="1">
      <c r="A14" s="33" t="s">
        <v>82</v>
      </c>
      <c r="B14" s="34" t="s">
        <v>83</v>
      </c>
      <c r="C14" s="35" t="s">
        <v>84</v>
      </c>
      <c r="D14" s="36"/>
      <c r="E14" s="36"/>
      <c r="F14" s="36"/>
      <c r="G14" s="36">
        <f>G15</f>
        <v>760</v>
      </c>
      <c r="H14" s="36">
        <f>H15</f>
        <v>824.4</v>
      </c>
      <c r="I14" s="36">
        <f>I15</f>
        <v>1236.5999999999999</v>
      </c>
      <c r="J14" s="56">
        <f>J15</f>
        <v>2728</v>
      </c>
      <c r="K14" s="85">
        <f t="shared" si="2"/>
        <v>2886.2240000000002</v>
      </c>
      <c r="L14" s="86">
        <f t="shared" si="3"/>
        <v>3044.96632</v>
      </c>
      <c r="M14" s="84">
        <f>M15</f>
        <v>909.33333333333303</v>
      </c>
      <c r="N14" s="84">
        <f>N15</f>
        <v>909.33333333333303</v>
      </c>
      <c r="O14" s="84">
        <f>O15</f>
        <v>909.33333333333303</v>
      </c>
      <c r="P14" s="84">
        <f>P15</f>
        <v>0</v>
      </c>
      <c r="S14" s="127"/>
    </row>
    <row r="15" spans="1:19" s="5" customFormat="1" ht="39.950000000000003" customHeight="1">
      <c r="A15" s="33" t="s">
        <v>85</v>
      </c>
      <c r="B15" s="34" t="s">
        <v>86</v>
      </c>
      <c r="C15" s="35" t="s">
        <v>84</v>
      </c>
      <c r="D15" s="36">
        <v>800</v>
      </c>
      <c r="E15" s="36">
        <v>733.2</v>
      </c>
      <c r="F15" s="36">
        <f>E15/8*12</f>
        <v>1099.8</v>
      </c>
      <c r="G15" s="36">
        <v>760</v>
      </c>
      <c r="H15" s="36">
        <v>824.4</v>
      </c>
      <c r="I15" s="36">
        <f t="shared" ref="I15:I20" si="4">H15/8*12</f>
        <v>1236.5999999999999</v>
      </c>
      <c r="J15" s="56">
        <v>2728</v>
      </c>
      <c r="K15" s="85">
        <f t="shared" si="2"/>
        <v>2886.2240000000002</v>
      </c>
      <c r="L15" s="86">
        <f t="shared" si="3"/>
        <v>3044.96632</v>
      </c>
      <c r="M15" s="84">
        <f>J15/3</f>
        <v>909.33333333333303</v>
      </c>
      <c r="N15" s="84">
        <f>J15/3</f>
        <v>909.33333333333303</v>
      </c>
      <c r="O15" s="84">
        <f>J15/3</f>
        <v>909.33333333333303</v>
      </c>
      <c r="P15" s="84">
        <v>0</v>
      </c>
      <c r="S15" s="127"/>
    </row>
    <row r="16" spans="1:19" s="5" customFormat="1" ht="39.950000000000003" hidden="1" customHeight="1">
      <c r="A16" s="33" t="s">
        <v>85</v>
      </c>
      <c r="B16" s="34" t="s">
        <v>87</v>
      </c>
      <c r="C16" s="35" t="s">
        <v>88</v>
      </c>
      <c r="D16" s="36">
        <v>10</v>
      </c>
      <c r="E16" s="36">
        <v>-74.790000000000006</v>
      </c>
      <c r="F16" s="36">
        <v>10</v>
      </c>
      <c r="G16" s="37"/>
      <c r="H16" s="37"/>
      <c r="I16" s="36">
        <f t="shared" si="4"/>
        <v>0</v>
      </c>
      <c r="J16" s="56">
        <f t="shared" si="2"/>
        <v>0</v>
      </c>
      <c r="K16" s="85">
        <f t="shared" si="2"/>
        <v>0</v>
      </c>
      <c r="L16" s="86">
        <f t="shared" si="3"/>
        <v>0</v>
      </c>
      <c r="M16" s="36">
        <v>0</v>
      </c>
      <c r="N16" s="36">
        <v>0</v>
      </c>
      <c r="O16" s="36">
        <v>0</v>
      </c>
      <c r="P16" s="36">
        <v>0</v>
      </c>
      <c r="S16" s="127"/>
    </row>
    <row r="17" spans="1:19" s="5" customFormat="1" ht="39.950000000000003" customHeight="1">
      <c r="A17" s="33" t="s">
        <v>89</v>
      </c>
      <c r="B17" s="34" t="s">
        <v>90</v>
      </c>
      <c r="C17" s="35" t="s">
        <v>91</v>
      </c>
      <c r="D17" s="36"/>
      <c r="E17" s="36"/>
      <c r="F17" s="36"/>
      <c r="G17" s="36">
        <v>560</v>
      </c>
      <c r="H17" s="36">
        <v>17.8</v>
      </c>
      <c r="I17" s="36">
        <f t="shared" si="4"/>
        <v>26.7</v>
      </c>
      <c r="J17" s="56">
        <v>250</v>
      </c>
      <c r="K17" s="85">
        <f t="shared" si="2"/>
        <v>264.5</v>
      </c>
      <c r="L17" s="86">
        <f t="shared" si="3"/>
        <v>279.04750000000001</v>
      </c>
      <c r="M17" s="84">
        <f>J17/4</f>
        <v>62.5</v>
      </c>
      <c r="N17" s="84">
        <f>J17/4</f>
        <v>62.5</v>
      </c>
      <c r="O17" s="84">
        <f>J17/4</f>
        <v>62.5</v>
      </c>
      <c r="P17" s="84">
        <f>J17/4</f>
        <v>62.5</v>
      </c>
      <c r="S17" s="127"/>
    </row>
    <row r="18" spans="1:19" s="5" customFormat="1" ht="39.950000000000003" customHeight="1">
      <c r="A18" s="33" t="s">
        <v>92</v>
      </c>
      <c r="B18" s="34" t="s">
        <v>93</v>
      </c>
      <c r="C18" s="35" t="s">
        <v>94</v>
      </c>
      <c r="D18" s="36">
        <f>D19+D20</f>
        <v>240</v>
      </c>
      <c r="E18" s="36">
        <f>E19+E20</f>
        <v>181.5</v>
      </c>
      <c r="F18" s="36">
        <f>E18/8*12</f>
        <v>272.25</v>
      </c>
      <c r="G18" s="36">
        <f>G19+G20</f>
        <v>200</v>
      </c>
      <c r="H18" s="36">
        <f>H19+H20</f>
        <v>223.2</v>
      </c>
      <c r="I18" s="36">
        <f t="shared" si="4"/>
        <v>334.8</v>
      </c>
      <c r="J18" s="56">
        <f>J19</f>
        <v>224</v>
      </c>
      <c r="K18" s="85">
        <f t="shared" si="2"/>
        <v>236.99199999999999</v>
      </c>
      <c r="L18" s="86">
        <f t="shared" si="3"/>
        <v>250.02655999999999</v>
      </c>
      <c r="M18" s="84">
        <f>M19</f>
        <v>74.6666666666667</v>
      </c>
      <c r="N18" s="84">
        <f>N19</f>
        <v>74.6666666666667</v>
      </c>
      <c r="O18" s="84">
        <f>O19</f>
        <v>74.6666666666667</v>
      </c>
      <c r="P18" s="84">
        <f>P19</f>
        <v>0</v>
      </c>
      <c r="S18" s="127"/>
    </row>
    <row r="19" spans="1:19" s="5" customFormat="1" ht="39.950000000000003" customHeight="1">
      <c r="A19" s="33" t="s">
        <v>95</v>
      </c>
      <c r="B19" s="34" t="s">
        <v>96</v>
      </c>
      <c r="C19" s="35" t="s">
        <v>94</v>
      </c>
      <c r="D19" s="36">
        <v>120</v>
      </c>
      <c r="E19" s="36">
        <v>130.5</v>
      </c>
      <c r="F19" s="36">
        <f>E19/8*12</f>
        <v>195.75</v>
      </c>
      <c r="G19" s="36">
        <v>200</v>
      </c>
      <c r="H19" s="36">
        <v>223.2</v>
      </c>
      <c r="I19" s="36">
        <f t="shared" si="4"/>
        <v>334.8</v>
      </c>
      <c r="J19" s="56">
        <v>224</v>
      </c>
      <c r="K19" s="85">
        <f t="shared" si="2"/>
        <v>236.99199999999999</v>
      </c>
      <c r="L19" s="86">
        <f t="shared" si="3"/>
        <v>250.02655999999999</v>
      </c>
      <c r="M19" s="84">
        <f>J19/3</f>
        <v>74.6666666666667</v>
      </c>
      <c r="N19" s="84">
        <f>J19/3</f>
        <v>74.6666666666667</v>
      </c>
      <c r="O19" s="84">
        <f>J19/3</f>
        <v>74.6666666666667</v>
      </c>
      <c r="P19" s="84">
        <v>0</v>
      </c>
      <c r="S19" s="127"/>
    </row>
    <row r="20" spans="1:19" s="15" customFormat="1" ht="45" customHeight="1">
      <c r="A20" s="33" t="s">
        <v>97</v>
      </c>
      <c r="B20" s="34" t="s">
        <v>98</v>
      </c>
      <c r="C20" s="35" t="s">
        <v>99</v>
      </c>
      <c r="D20" s="36">
        <v>120</v>
      </c>
      <c r="E20" s="36">
        <v>51</v>
      </c>
      <c r="F20" s="36">
        <f>E20/8*12</f>
        <v>76.5</v>
      </c>
      <c r="G20" s="37"/>
      <c r="H20" s="36"/>
      <c r="I20" s="36">
        <f t="shared" si="4"/>
        <v>0</v>
      </c>
      <c r="J20" s="56">
        <v>16</v>
      </c>
      <c r="K20" s="85">
        <f t="shared" si="2"/>
        <v>16.928000000000001</v>
      </c>
      <c r="L20" s="86">
        <f t="shared" si="3"/>
        <v>17.85904</v>
      </c>
      <c r="M20" s="87"/>
      <c r="N20" s="87"/>
      <c r="O20" s="87"/>
      <c r="P20" s="87"/>
      <c r="S20" s="126"/>
    </row>
    <row r="21" spans="1:19" s="5" customFormat="1" ht="15.75">
      <c r="A21" s="29" t="s">
        <v>100</v>
      </c>
      <c r="B21" s="30" t="s">
        <v>101</v>
      </c>
      <c r="C21" s="31" t="s">
        <v>102</v>
      </c>
      <c r="D21" s="32">
        <f>D22</f>
        <v>300</v>
      </c>
      <c r="E21" s="32">
        <f t="shared" ref="E21:P22" si="5">E22</f>
        <v>175</v>
      </c>
      <c r="F21" s="32">
        <f t="shared" si="5"/>
        <v>262.5</v>
      </c>
      <c r="G21" s="32">
        <f t="shared" si="5"/>
        <v>1600</v>
      </c>
      <c r="H21" s="32">
        <f t="shared" si="5"/>
        <v>950.7</v>
      </c>
      <c r="I21" s="32">
        <f t="shared" si="5"/>
        <v>1600</v>
      </c>
      <c r="J21" s="78">
        <f t="shared" si="5"/>
        <v>2985</v>
      </c>
      <c r="K21" s="88">
        <f t="shared" si="5"/>
        <v>3158.13</v>
      </c>
      <c r="L21" s="89">
        <f t="shared" si="5"/>
        <v>3331.8271500000001</v>
      </c>
      <c r="M21" s="81">
        <f t="shared" si="5"/>
        <v>995</v>
      </c>
      <c r="N21" s="81">
        <f t="shared" si="5"/>
        <v>995</v>
      </c>
      <c r="O21" s="81">
        <f t="shared" si="5"/>
        <v>995</v>
      </c>
      <c r="P21" s="81">
        <f t="shared" si="5"/>
        <v>0</v>
      </c>
      <c r="S21" s="127"/>
    </row>
    <row r="22" spans="1:19" ht="39.950000000000003" customHeight="1">
      <c r="A22" s="33" t="s">
        <v>103</v>
      </c>
      <c r="B22" s="34" t="s">
        <v>104</v>
      </c>
      <c r="C22" s="38" t="s">
        <v>105</v>
      </c>
      <c r="D22" s="36">
        <f>D23</f>
        <v>300</v>
      </c>
      <c r="E22" s="36">
        <v>175</v>
      </c>
      <c r="F22" s="36">
        <f t="shared" si="5"/>
        <v>262.5</v>
      </c>
      <c r="G22" s="36">
        <f t="shared" si="5"/>
        <v>1600</v>
      </c>
      <c r="H22" s="36">
        <f t="shared" si="5"/>
        <v>950.7</v>
      </c>
      <c r="I22" s="36">
        <f>I23</f>
        <v>1600</v>
      </c>
      <c r="J22" s="56">
        <f>J23</f>
        <v>2985</v>
      </c>
      <c r="K22" s="85">
        <f t="shared" si="2"/>
        <v>3158.13</v>
      </c>
      <c r="L22" s="86">
        <f t="shared" si="3"/>
        <v>3331.8271500000001</v>
      </c>
      <c r="M22" s="84">
        <f t="shared" si="5"/>
        <v>995</v>
      </c>
      <c r="N22" s="84">
        <f t="shared" si="5"/>
        <v>995</v>
      </c>
      <c r="O22" s="84">
        <f t="shared" si="5"/>
        <v>995</v>
      </c>
      <c r="P22" s="84">
        <f t="shared" si="5"/>
        <v>0</v>
      </c>
    </row>
    <row r="23" spans="1:19" s="5" customFormat="1" ht="63.75">
      <c r="A23" s="33" t="s">
        <v>106</v>
      </c>
      <c r="B23" s="34" t="s">
        <v>107</v>
      </c>
      <c r="C23" s="35" t="s">
        <v>108</v>
      </c>
      <c r="D23" s="36">
        <v>300</v>
      </c>
      <c r="E23" s="36">
        <v>175</v>
      </c>
      <c r="F23" s="36">
        <f>E23/8*12</f>
        <v>262.5</v>
      </c>
      <c r="G23" s="36">
        <v>1600</v>
      </c>
      <c r="H23" s="36">
        <v>950.7</v>
      </c>
      <c r="I23" s="36">
        <v>1600</v>
      </c>
      <c r="J23" s="56">
        <f>1985+1000</f>
        <v>2985</v>
      </c>
      <c r="K23" s="85">
        <f t="shared" si="2"/>
        <v>3158.13</v>
      </c>
      <c r="L23" s="86">
        <f t="shared" si="3"/>
        <v>3331.8271500000001</v>
      </c>
      <c r="M23" s="84">
        <f>J23/3</f>
        <v>995</v>
      </c>
      <c r="N23" s="84">
        <f>J23/3</f>
        <v>995</v>
      </c>
      <c r="O23" s="84">
        <f>J23/3</f>
        <v>995</v>
      </c>
      <c r="P23" s="84">
        <v>0</v>
      </c>
      <c r="S23" s="127"/>
    </row>
    <row r="24" spans="1:19" s="5" customFormat="1" ht="38.25">
      <c r="A24" s="29">
        <v>3</v>
      </c>
      <c r="B24" s="30" t="s">
        <v>109</v>
      </c>
      <c r="C24" s="31" t="s">
        <v>110</v>
      </c>
      <c r="D24" s="32" t="e">
        <f>#REF!+#REF!+D25+#REF!+#REF!</f>
        <v>#REF!</v>
      </c>
      <c r="E24" s="32" t="e">
        <f>#REF!+#REF!+E25+#REF!+#REF!</f>
        <v>#REF!</v>
      </c>
      <c r="F24" s="32" t="e">
        <f>#REF!+#REF!+F25+#REF!+#REF!</f>
        <v>#REF!</v>
      </c>
      <c r="G24" s="32">
        <f t="shared" ref="G24:P24" si="6">G29+G33</f>
        <v>9275.4</v>
      </c>
      <c r="H24" s="32">
        <f t="shared" si="6"/>
        <v>6457.7</v>
      </c>
      <c r="I24" s="32">
        <f t="shared" si="6"/>
        <v>10024</v>
      </c>
      <c r="J24" s="78">
        <f t="shared" si="6"/>
        <v>6746</v>
      </c>
      <c r="K24" s="88">
        <f t="shared" si="6"/>
        <v>7137.268</v>
      </c>
      <c r="L24" s="89">
        <f t="shared" si="6"/>
        <v>7529.8177400000004</v>
      </c>
      <c r="M24" s="90">
        <f t="shared" si="6"/>
        <v>2247.6666666666702</v>
      </c>
      <c r="N24" s="90">
        <f t="shared" si="6"/>
        <v>2247.6666666666702</v>
      </c>
      <c r="O24" s="90">
        <f t="shared" si="6"/>
        <v>2247.6666666666702</v>
      </c>
      <c r="P24" s="90">
        <f t="shared" si="6"/>
        <v>3</v>
      </c>
      <c r="S24" s="127"/>
    </row>
    <row r="25" spans="1:19" s="5" customFormat="1" ht="30" hidden="1" customHeight="1">
      <c r="A25" s="39"/>
      <c r="B25" s="40" t="s">
        <v>111</v>
      </c>
      <c r="C25" s="41" t="s">
        <v>112</v>
      </c>
      <c r="D25" s="36">
        <f>D30</f>
        <v>5500</v>
      </c>
      <c r="E25" s="36">
        <f>E30</f>
        <v>3350.4</v>
      </c>
      <c r="F25" s="36">
        <f>F30</f>
        <v>5025.6000000000004</v>
      </c>
      <c r="G25" s="37"/>
      <c r="H25" s="36">
        <f>H26</f>
        <v>0</v>
      </c>
      <c r="I25" s="36">
        <f>H25/8*12</f>
        <v>0</v>
      </c>
      <c r="J25" s="56">
        <f t="shared" si="2"/>
        <v>0</v>
      </c>
      <c r="K25" s="85">
        <f t="shared" si="2"/>
        <v>0</v>
      </c>
      <c r="L25" s="86">
        <f t="shared" si="3"/>
        <v>0</v>
      </c>
      <c r="M25" s="84">
        <f t="shared" ref="M25:P28" si="7">L25*1.058</f>
        <v>0</v>
      </c>
      <c r="N25" s="84">
        <f t="shared" si="7"/>
        <v>0</v>
      </c>
      <c r="O25" s="84">
        <f t="shared" si="7"/>
        <v>0</v>
      </c>
      <c r="P25" s="84">
        <f t="shared" si="7"/>
        <v>0</v>
      </c>
      <c r="S25" s="127"/>
    </row>
    <row r="26" spans="1:19" s="5" customFormat="1" ht="57.75" hidden="1" customHeight="1">
      <c r="A26" s="39"/>
      <c r="B26" s="40" t="s">
        <v>113</v>
      </c>
      <c r="C26" s="41" t="s">
        <v>114</v>
      </c>
      <c r="D26" s="36">
        <f>D30</f>
        <v>5500</v>
      </c>
      <c r="E26" s="36">
        <f>E30</f>
        <v>3350.4</v>
      </c>
      <c r="F26" s="36">
        <f>F30</f>
        <v>5025.6000000000004</v>
      </c>
      <c r="G26" s="37"/>
      <c r="H26" s="36">
        <f>H27</f>
        <v>0</v>
      </c>
      <c r="I26" s="36">
        <f>H26/8*12</f>
        <v>0</v>
      </c>
      <c r="J26" s="56">
        <f t="shared" si="2"/>
        <v>0</v>
      </c>
      <c r="K26" s="85">
        <f t="shared" si="2"/>
        <v>0</v>
      </c>
      <c r="L26" s="86">
        <f t="shared" si="3"/>
        <v>0</v>
      </c>
      <c r="M26" s="84">
        <f t="shared" si="7"/>
        <v>0</v>
      </c>
      <c r="N26" s="84">
        <f t="shared" si="7"/>
        <v>0</v>
      </c>
      <c r="O26" s="84">
        <f t="shared" si="7"/>
        <v>0</v>
      </c>
      <c r="P26" s="84">
        <f t="shared" si="7"/>
        <v>0</v>
      </c>
      <c r="S26" s="127"/>
    </row>
    <row r="27" spans="1:19" s="5" customFormat="1" ht="36" hidden="1" customHeight="1">
      <c r="A27" s="39"/>
      <c r="B27" s="40" t="s">
        <v>115</v>
      </c>
      <c r="C27" s="41" t="s">
        <v>116</v>
      </c>
      <c r="D27" s="36">
        <f>D30</f>
        <v>5500</v>
      </c>
      <c r="E27" s="36">
        <v>3350.4</v>
      </c>
      <c r="F27" s="36">
        <f>F30</f>
        <v>5025.6000000000004</v>
      </c>
      <c r="G27" s="37"/>
      <c r="H27" s="36">
        <f>H28</f>
        <v>0</v>
      </c>
      <c r="I27" s="36">
        <f>H27/8*12</f>
        <v>0</v>
      </c>
      <c r="J27" s="56">
        <f t="shared" si="2"/>
        <v>0</v>
      </c>
      <c r="K27" s="85">
        <f t="shared" si="2"/>
        <v>0</v>
      </c>
      <c r="L27" s="86">
        <f t="shared" si="3"/>
        <v>0</v>
      </c>
      <c r="M27" s="84">
        <f t="shared" si="7"/>
        <v>0</v>
      </c>
      <c r="N27" s="84">
        <f t="shared" si="7"/>
        <v>0</v>
      </c>
      <c r="O27" s="84">
        <f t="shared" si="7"/>
        <v>0</v>
      </c>
      <c r="P27" s="84">
        <f t="shared" si="7"/>
        <v>0</v>
      </c>
      <c r="S27" s="127"/>
    </row>
    <row r="28" spans="1:19" s="5" customFormat="1" ht="51" hidden="1">
      <c r="A28" s="39"/>
      <c r="B28" s="40" t="s">
        <v>117</v>
      </c>
      <c r="C28" s="41" t="s">
        <v>118</v>
      </c>
      <c r="D28" s="36">
        <v>5500</v>
      </c>
      <c r="E28" s="36">
        <v>3350.4</v>
      </c>
      <c r="F28" s="36">
        <f>E28/8*12</f>
        <v>5025.6000000000004</v>
      </c>
      <c r="G28" s="37"/>
      <c r="H28" s="36">
        <f>G28*1.05</f>
        <v>0</v>
      </c>
      <c r="I28" s="36">
        <f>H28/8*12</f>
        <v>0</v>
      </c>
      <c r="J28" s="56">
        <f t="shared" si="2"/>
        <v>0</v>
      </c>
      <c r="K28" s="85">
        <f t="shared" si="2"/>
        <v>0</v>
      </c>
      <c r="L28" s="86">
        <f t="shared" si="3"/>
        <v>0</v>
      </c>
      <c r="M28" s="84">
        <f t="shared" si="7"/>
        <v>0</v>
      </c>
      <c r="N28" s="84">
        <f t="shared" si="7"/>
        <v>0</v>
      </c>
      <c r="O28" s="84">
        <f t="shared" si="7"/>
        <v>0</v>
      </c>
      <c r="P28" s="84">
        <f t="shared" si="7"/>
        <v>0</v>
      </c>
      <c r="S28" s="127"/>
    </row>
    <row r="29" spans="1:19" s="5" customFormat="1" ht="65.099999999999994" customHeight="1">
      <c r="A29" s="33" t="s">
        <v>119</v>
      </c>
      <c r="B29" s="42" t="s">
        <v>120</v>
      </c>
      <c r="C29" s="35" t="s">
        <v>121</v>
      </c>
      <c r="D29" s="32"/>
      <c r="E29" s="32"/>
      <c r="F29" s="32"/>
      <c r="G29" s="36">
        <f t="shared" ref="G29:I31" si="8">G30</f>
        <v>9251.4</v>
      </c>
      <c r="H29" s="36">
        <f t="shared" si="8"/>
        <v>6445.7</v>
      </c>
      <c r="I29" s="36">
        <f t="shared" si="8"/>
        <v>10000</v>
      </c>
      <c r="J29" s="56">
        <f>J30</f>
        <v>6734</v>
      </c>
      <c r="K29" s="85">
        <f t="shared" si="2"/>
        <v>7124.5720000000001</v>
      </c>
      <c r="L29" s="86">
        <f t="shared" si="3"/>
        <v>7516.42346</v>
      </c>
      <c r="M29" s="84">
        <f t="shared" ref="M29:P31" si="9">M30</f>
        <v>2244.6666666666702</v>
      </c>
      <c r="N29" s="84">
        <f t="shared" si="9"/>
        <v>2244.6666666666702</v>
      </c>
      <c r="O29" s="84">
        <f t="shared" si="9"/>
        <v>2244.6666666666702</v>
      </c>
      <c r="P29" s="84">
        <f t="shared" si="9"/>
        <v>0</v>
      </c>
      <c r="S29" s="127"/>
    </row>
    <row r="30" spans="1:19" s="5" customFormat="1" ht="65.099999999999994" customHeight="1">
      <c r="A30" s="33" t="s">
        <v>122</v>
      </c>
      <c r="B30" s="42" t="s">
        <v>123</v>
      </c>
      <c r="C30" s="35" t="s">
        <v>124</v>
      </c>
      <c r="D30" s="36">
        <v>5500</v>
      </c>
      <c r="E30" s="36">
        <v>3350.4</v>
      </c>
      <c r="F30" s="36">
        <f>E30/8*12</f>
        <v>5025.6000000000004</v>
      </c>
      <c r="G30" s="36">
        <f t="shared" si="8"/>
        <v>9251.4</v>
      </c>
      <c r="H30" s="36">
        <f t="shared" si="8"/>
        <v>6445.7</v>
      </c>
      <c r="I30" s="36">
        <f>I31</f>
        <v>10000</v>
      </c>
      <c r="J30" s="56">
        <f>J31</f>
        <v>6734</v>
      </c>
      <c r="K30" s="85">
        <f t="shared" si="2"/>
        <v>7124.5720000000001</v>
      </c>
      <c r="L30" s="86">
        <f t="shared" si="3"/>
        <v>7516.42346</v>
      </c>
      <c r="M30" s="84">
        <f t="shared" si="9"/>
        <v>2244.6666666666702</v>
      </c>
      <c r="N30" s="84">
        <f t="shared" si="9"/>
        <v>2244.6666666666702</v>
      </c>
      <c r="O30" s="84">
        <f t="shared" si="9"/>
        <v>2244.6666666666702</v>
      </c>
      <c r="P30" s="84">
        <f t="shared" si="9"/>
        <v>0</v>
      </c>
      <c r="S30" s="127"/>
    </row>
    <row r="31" spans="1:19" s="5" customFormat="1" ht="84" customHeight="1">
      <c r="A31" s="33" t="s">
        <v>125</v>
      </c>
      <c r="B31" s="42" t="s">
        <v>126</v>
      </c>
      <c r="C31" s="35" t="s">
        <v>127</v>
      </c>
      <c r="D31" s="43">
        <f>D32</f>
        <v>3450</v>
      </c>
      <c r="E31" s="43">
        <f>E32</f>
        <v>1791.7</v>
      </c>
      <c r="F31" s="43">
        <f>F32</f>
        <v>2090</v>
      </c>
      <c r="G31" s="36">
        <f>G32</f>
        <v>9251.4</v>
      </c>
      <c r="H31" s="36">
        <f t="shared" si="8"/>
        <v>6445.7</v>
      </c>
      <c r="I31" s="36">
        <f>I32</f>
        <v>10000</v>
      </c>
      <c r="J31" s="56">
        <f>J32</f>
        <v>6734</v>
      </c>
      <c r="K31" s="85">
        <f t="shared" si="2"/>
        <v>7124.5720000000001</v>
      </c>
      <c r="L31" s="86">
        <f t="shared" si="3"/>
        <v>7516.42346</v>
      </c>
      <c r="M31" s="84">
        <f t="shared" si="9"/>
        <v>2244.6666666666702</v>
      </c>
      <c r="N31" s="84">
        <f t="shared" si="9"/>
        <v>2244.6666666666702</v>
      </c>
      <c r="O31" s="84">
        <f t="shared" si="9"/>
        <v>2244.6666666666702</v>
      </c>
      <c r="P31" s="84">
        <f t="shared" si="9"/>
        <v>0</v>
      </c>
      <c r="S31" s="127"/>
    </row>
    <row r="32" spans="1:19" s="5" customFormat="1" ht="65.099999999999994" customHeight="1">
      <c r="A32" s="33" t="s">
        <v>128</v>
      </c>
      <c r="B32" s="42" t="s">
        <v>129</v>
      </c>
      <c r="C32" s="35" t="s">
        <v>130</v>
      </c>
      <c r="D32" s="44">
        <f>D33</f>
        <v>3450</v>
      </c>
      <c r="E32" s="44">
        <f>E33</f>
        <v>1791.7</v>
      </c>
      <c r="F32" s="44">
        <f>F33</f>
        <v>2090</v>
      </c>
      <c r="G32" s="36">
        <f>9214.3+37.1</f>
        <v>9251.4</v>
      </c>
      <c r="H32" s="44">
        <v>6445.7</v>
      </c>
      <c r="I32" s="36">
        <v>10000</v>
      </c>
      <c r="J32" s="56">
        <v>6734</v>
      </c>
      <c r="K32" s="85">
        <f t="shared" si="2"/>
        <v>7124.5720000000001</v>
      </c>
      <c r="L32" s="86">
        <f t="shared" si="3"/>
        <v>7516.42346</v>
      </c>
      <c r="M32" s="84">
        <f>J32/3</f>
        <v>2244.6666666666702</v>
      </c>
      <c r="N32" s="84">
        <f>J32/3</f>
        <v>2244.6666666666702</v>
      </c>
      <c r="O32" s="84">
        <f>J32/3</f>
        <v>2244.6666666666702</v>
      </c>
      <c r="P32" s="84">
        <v>0</v>
      </c>
      <c r="S32" s="127"/>
    </row>
    <row r="33" spans="1:19" s="5" customFormat="1" ht="31.5" customHeight="1">
      <c r="A33" s="33" t="s">
        <v>131</v>
      </c>
      <c r="B33" s="42" t="s">
        <v>132</v>
      </c>
      <c r="C33" s="35" t="s">
        <v>133</v>
      </c>
      <c r="D33" s="36">
        <f>D34</f>
        <v>3450</v>
      </c>
      <c r="E33" s="36">
        <f>E34</f>
        <v>1791.7</v>
      </c>
      <c r="F33" s="36">
        <v>2090</v>
      </c>
      <c r="G33" s="36">
        <f t="shared" ref="G33:P33" si="10">G34</f>
        <v>24</v>
      </c>
      <c r="H33" s="36">
        <f t="shared" si="10"/>
        <v>12</v>
      </c>
      <c r="I33" s="36">
        <f t="shared" si="10"/>
        <v>24</v>
      </c>
      <c r="J33" s="56">
        <f t="shared" si="10"/>
        <v>12</v>
      </c>
      <c r="K33" s="91">
        <f t="shared" si="10"/>
        <v>12.696</v>
      </c>
      <c r="L33" s="92">
        <f t="shared" si="10"/>
        <v>13.39428</v>
      </c>
      <c r="M33" s="84">
        <f t="shared" si="10"/>
        <v>3</v>
      </c>
      <c r="N33" s="84">
        <f t="shared" si="10"/>
        <v>3</v>
      </c>
      <c r="O33" s="84">
        <f t="shared" si="10"/>
        <v>3</v>
      </c>
      <c r="P33" s="84">
        <f t="shared" si="10"/>
        <v>3</v>
      </c>
      <c r="S33" s="127"/>
    </row>
    <row r="34" spans="1:19" s="5" customFormat="1" ht="77.25" customHeight="1">
      <c r="A34" s="33" t="s">
        <v>134</v>
      </c>
      <c r="B34" s="42" t="s">
        <v>135</v>
      </c>
      <c r="C34" s="35" t="s">
        <v>136</v>
      </c>
      <c r="D34" s="44">
        <v>3450</v>
      </c>
      <c r="E34" s="44">
        <v>1791.7</v>
      </c>
      <c r="F34" s="44">
        <v>2090</v>
      </c>
      <c r="G34" s="36">
        <v>24</v>
      </c>
      <c r="H34" s="44">
        <v>12</v>
      </c>
      <c r="I34" s="36">
        <v>24</v>
      </c>
      <c r="J34" s="56">
        <v>12</v>
      </c>
      <c r="K34" s="85">
        <f t="shared" si="2"/>
        <v>12.696</v>
      </c>
      <c r="L34" s="86">
        <f t="shared" si="3"/>
        <v>13.39428</v>
      </c>
      <c r="M34" s="84">
        <f>J34/4</f>
        <v>3</v>
      </c>
      <c r="N34" s="84">
        <f>J34/4</f>
        <v>3</v>
      </c>
      <c r="O34" s="84">
        <f>J34/4</f>
        <v>3</v>
      </c>
      <c r="P34" s="84">
        <f>J34/4</f>
        <v>3</v>
      </c>
      <c r="S34" s="127"/>
    </row>
    <row r="35" spans="1:19" s="5" customFormat="1" ht="25.5" hidden="1">
      <c r="A35" s="45">
        <v>4</v>
      </c>
      <c r="B35" s="46" t="s">
        <v>137</v>
      </c>
      <c r="C35" s="47" t="s">
        <v>138</v>
      </c>
      <c r="D35" s="43">
        <f>D36</f>
        <v>140</v>
      </c>
      <c r="E35" s="43">
        <f t="shared" ref="E35:H37" si="11">E36</f>
        <v>88</v>
      </c>
      <c r="F35" s="43">
        <f t="shared" si="11"/>
        <v>132</v>
      </c>
      <c r="G35" s="43">
        <f t="shared" si="11"/>
        <v>0</v>
      </c>
      <c r="H35" s="43">
        <f t="shared" si="11"/>
        <v>0</v>
      </c>
      <c r="I35" s="36">
        <f>H35/8*12</f>
        <v>0</v>
      </c>
      <c r="J35" s="56">
        <f t="shared" si="2"/>
        <v>0</v>
      </c>
      <c r="K35" s="85">
        <f t="shared" si="2"/>
        <v>0</v>
      </c>
      <c r="L35" s="86">
        <f t="shared" si="3"/>
        <v>0</v>
      </c>
      <c r="M35" s="84"/>
      <c r="N35" s="84"/>
      <c r="O35" s="84"/>
      <c r="P35" s="84"/>
      <c r="S35" s="127"/>
    </row>
    <row r="36" spans="1:19" s="5" customFormat="1" ht="31.5" hidden="1" customHeight="1">
      <c r="A36" s="48" t="s">
        <v>139</v>
      </c>
      <c r="B36" s="49" t="s">
        <v>140</v>
      </c>
      <c r="C36" s="50" t="s">
        <v>141</v>
      </c>
      <c r="D36" s="36">
        <f>D37</f>
        <v>140</v>
      </c>
      <c r="E36" s="36">
        <f t="shared" si="11"/>
        <v>88</v>
      </c>
      <c r="F36" s="36">
        <f t="shared" si="11"/>
        <v>132</v>
      </c>
      <c r="G36" s="44">
        <f t="shared" si="11"/>
        <v>0</v>
      </c>
      <c r="H36" s="36"/>
      <c r="I36" s="36">
        <f>H36/8*12</f>
        <v>0</v>
      </c>
      <c r="J36" s="56">
        <f t="shared" si="2"/>
        <v>0</v>
      </c>
      <c r="K36" s="85">
        <f t="shared" si="2"/>
        <v>0</v>
      </c>
      <c r="L36" s="86">
        <f t="shared" si="3"/>
        <v>0</v>
      </c>
      <c r="M36" s="84"/>
      <c r="N36" s="84"/>
      <c r="O36" s="84"/>
      <c r="P36" s="84"/>
      <c r="S36" s="127"/>
    </row>
    <row r="37" spans="1:19" s="16" customFormat="1" ht="44.25" hidden="1" customHeight="1">
      <c r="A37" s="48" t="s">
        <v>142</v>
      </c>
      <c r="B37" s="49" t="s">
        <v>143</v>
      </c>
      <c r="C37" s="50" t="s">
        <v>144</v>
      </c>
      <c r="D37" s="36">
        <f>D38+D43</f>
        <v>140</v>
      </c>
      <c r="E37" s="36">
        <v>88</v>
      </c>
      <c r="F37" s="36">
        <f>E37/8*12</f>
        <v>132</v>
      </c>
      <c r="G37" s="44">
        <f t="shared" si="11"/>
        <v>0</v>
      </c>
      <c r="H37" s="36"/>
      <c r="I37" s="36">
        <f>H37/8*12</f>
        <v>0</v>
      </c>
      <c r="J37" s="56">
        <f t="shared" si="2"/>
        <v>0</v>
      </c>
      <c r="K37" s="85">
        <f t="shared" si="2"/>
        <v>0</v>
      </c>
      <c r="L37" s="86">
        <f t="shared" si="3"/>
        <v>0</v>
      </c>
      <c r="M37" s="84"/>
      <c r="N37" s="84"/>
      <c r="O37" s="84"/>
      <c r="P37" s="84"/>
      <c r="S37" s="128"/>
    </row>
    <row r="38" spans="1:19" s="16" customFormat="1" ht="76.5" hidden="1" customHeight="1">
      <c r="A38" s="48" t="s">
        <v>145</v>
      </c>
      <c r="B38" s="49" t="s">
        <v>146</v>
      </c>
      <c r="C38" s="50" t="s">
        <v>147</v>
      </c>
      <c r="D38" s="36">
        <v>125</v>
      </c>
      <c r="E38" s="36">
        <v>88</v>
      </c>
      <c r="F38" s="36">
        <f>E38/8*12</f>
        <v>132</v>
      </c>
      <c r="G38" s="44">
        <v>0</v>
      </c>
      <c r="H38" s="36"/>
      <c r="I38" s="36">
        <f>H38/8*12</f>
        <v>0</v>
      </c>
      <c r="J38" s="56">
        <f t="shared" si="2"/>
        <v>0</v>
      </c>
      <c r="K38" s="85">
        <f t="shared" si="2"/>
        <v>0</v>
      </c>
      <c r="L38" s="86">
        <f t="shared" si="3"/>
        <v>0</v>
      </c>
      <c r="M38" s="84"/>
      <c r="N38" s="84"/>
      <c r="O38" s="84"/>
      <c r="P38" s="84"/>
      <c r="S38" s="128"/>
    </row>
    <row r="39" spans="1:19" s="16" customFormat="1" ht="43.5" customHeight="1">
      <c r="A39" s="51" t="s">
        <v>148</v>
      </c>
      <c r="B39" s="46" t="s">
        <v>137</v>
      </c>
      <c r="C39" s="52" t="s">
        <v>149</v>
      </c>
      <c r="D39" s="36">
        <v>15</v>
      </c>
      <c r="E39" s="36">
        <v>0</v>
      </c>
      <c r="F39" s="36">
        <v>15</v>
      </c>
      <c r="G39" s="53">
        <f t="shared" ref="G39:L41" si="12">G40</f>
        <v>0</v>
      </c>
      <c r="H39" s="53">
        <f t="shared" si="12"/>
        <v>0</v>
      </c>
      <c r="I39" s="53">
        <f t="shared" si="12"/>
        <v>1402.9</v>
      </c>
      <c r="J39" s="53">
        <f>J40+J44</f>
        <v>798.6</v>
      </c>
      <c r="K39" s="53">
        <f t="shared" si="12"/>
        <v>557.14279999999997</v>
      </c>
      <c r="L39" s="53">
        <f t="shared" si="12"/>
        <v>587.78565400000002</v>
      </c>
      <c r="M39" s="93"/>
      <c r="N39" s="93"/>
      <c r="O39" s="93"/>
      <c r="P39" s="93"/>
      <c r="S39" s="128"/>
    </row>
    <row r="40" spans="1:19" s="16" customFormat="1" ht="31.5" customHeight="1">
      <c r="A40" s="54" t="s">
        <v>139</v>
      </c>
      <c r="B40" s="42" t="s">
        <v>150</v>
      </c>
      <c r="C40" s="55" t="s">
        <v>151</v>
      </c>
      <c r="D40" s="36" t="e">
        <f>D41+#REF!</f>
        <v>#REF!</v>
      </c>
      <c r="E40" s="36" t="e">
        <f>E41+#REF!</f>
        <v>#REF!</v>
      </c>
      <c r="F40" s="36" t="e">
        <f>F41+#REF!</f>
        <v>#REF!</v>
      </c>
      <c r="G40" s="56">
        <f t="shared" si="12"/>
        <v>0</v>
      </c>
      <c r="H40" s="56">
        <f t="shared" si="12"/>
        <v>0</v>
      </c>
      <c r="I40" s="56">
        <f t="shared" si="12"/>
        <v>1402.9</v>
      </c>
      <c r="J40" s="56">
        <f t="shared" si="12"/>
        <v>526.6</v>
      </c>
      <c r="K40" s="78">
        <f t="shared" si="12"/>
        <v>557.14279999999997</v>
      </c>
      <c r="L40" s="78">
        <f t="shared" si="12"/>
        <v>587.78565400000002</v>
      </c>
      <c r="M40" s="93"/>
      <c r="N40" s="93"/>
      <c r="O40" s="93"/>
      <c r="P40" s="93"/>
      <c r="R40" s="129">
        <f>(J9+J50)*0.233</f>
        <v>21211.807400000002</v>
      </c>
      <c r="S40" s="128"/>
    </row>
    <row r="41" spans="1:19" s="16" customFormat="1" ht="45" customHeight="1">
      <c r="A41" s="54" t="s">
        <v>142</v>
      </c>
      <c r="B41" s="42" t="s">
        <v>152</v>
      </c>
      <c r="C41" s="57" t="s">
        <v>153</v>
      </c>
      <c r="D41" s="43">
        <f>D42+D51+D48</f>
        <v>11683.4</v>
      </c>
      <c r="E41" s="43">
        <f>E42+E51+E48</f>
        <v>8755.2000000000007</v>
      </c>
      <c r="F41" s="43">
        <f>F42+F51+F48</f>
        <v>11683.4</v>
      </c>
      <c r="G41" s="56">
        <f>G42</f>
        <v>0</v>
      </c>
      <c r="H41" s="56">
        <f>H42</f>
        <v>0</v>
      </c>
      <c r="I41" s="56">
        <f t="shared" si="12"/>
        <v>1402.9</v>
      </c>
      <c r="J41" s="56">
        <f t="shared" si="12"/>
        <v>526.6</v>
      </c>
      <c r="K41" s="56">
        <f t="shared" si="12"/>
        <v>557.14279999999997</v>
      </c>
      <c r="L41" s="56">
        <f t="shared" si="12"/>
        <v>587.78565400000002</v>
      </c>
      <c r="M41" s="93"/>
      <c r="N41" s="93"/>
      <c r="O41" s="93"/>
      <c r="P41" s="93"/>
      <c r="S41" s="128"/>
    </row>
    <row r="42" spans="1:19" s="15" customFormat="1" ht="73.5" customHeight="1">
      <c r="A42" s="54" t="s">
        <v>145</v>
      </c>
      <c r="B42" s="42" t="s">
        <v>154</v>
      </c>
      <c r="C42" s="57" t="s">
        <v>147</v>
      </c>
      <c r="D42" s="58">
        <f>D47</f>
        <v>5841.7</v>
      </c>
      <c r="E42" s="58">
        <f>E47</f>
        <v>4377.6000000000004</v>
      </c>
      <c r="F42" s="58">
        <f>F47</f>
        <v>5841.7</v>
      </c>
      <c r="G42" s="56">
        <v>0</v>
      </c>
      <c r="H42" s="56">
        <v>0</v>
      </c>
      <c r="I42" s="56">
        <v>1402.9</v>
      </c>
      <c r="J42" s="56">
        <v>526.6</v>
      </c>
      <c r="K42" s="56">
        <f>J42*1.058</f>
        <v>557.14279999999997</v>
      </c>
      <c r="L42" s="56">
        <f>K42*1.055</f>
        <v>587.78565400000002</v>
      </c>
      <c r="M42" s="94"/>
      <c r="N42" s="94"/>
      <c r="O42" s="94"/>
      <c r="P42" s="94"/>
      <c r="S42" s="126"/>
    </row>
    <row r="43" spans="1:19" s="16" customFormat="1" ht="24.75" hidden="1" customHeight="1">
      <c r="A43" s="29" t="s">
        <v>148</v>
      </c>
      <c r="B43" s="30" t="s">
        <v>155</v>
      </c>
      <c r="C43" s="31" t="s">
        <v>156</v>
      </c>
      <c r="D43" s="59">
        <v>15</v>
      </c>
      <c r="E43" s="59">
        <v>0</v>
      </c>
      <c r="F43" s="59">
        <v>15</v>
      </c>
      <c r="G43" s="32">
        <f t="shared" ref="G43:P44" si="13">G44</f>
        <v>30</v>
      </c>
      <c r="H43" s="32">
        <f t="shared" si="13"/>
        <v>19.8</v>
      </c>
      <c r="I43" s="32">
        <f t="shared" si="13"/>
        <v>35</v>
      </c>
      <c r="J43" s="78">
        <f t="shared" si="13"/>
        <v>272</v>
      </c>
      <c r="K43" s="95">
        <f t="shared" si="13"/>
        <v>287.77600000000001</v>
      </c>
      <c r="L43" s="96">
        <f t="shared" si="13"/>
        <v>303.60368</v>
      </c>
      <c r="M43" s="81">
        <f t="shared" si="13"/>
        <v>68</v>
      </c>
      <c r="N43" s="81">
        <f t="shared" si="13"/>
        <v>68</v>
      </c>
      <c r="O43" s="81">
        <f t="shared" si="13"/>
        <v>68</v>
      </c>
      <c r="P43" s="81">
        <f t="shared" si="13"/>
        <v>68</v>
      </c>
      <c r="S43" s="128"/>
    </row>
    <row r="44" spans="1:19" s="16" customFormat="1" ht="30" customHeight="1">
      <c r="A44" s="33" t="s">
        <v>157</v>
      </c>
      <c r="B44" s="42" t="s">
        <v>158</v>
      </c>
      <c r="C44" s="60" t="s">
        <v>159</v>
      </c>
      <c r="D44" s="419" t="e">
        <f>D45+#REF!</f>
        <v>#REF!</v>
      </c>
      <c r="E44" s="419" t="e">
        <f>E45+#REF!</f>
        <v>#REF!</v>
      </c>
      <c r="F44" s="419" t="e">
        <f>F45+#REF!</f>
        <v>#REF!</v>
      </c>
      <c r="G44" s="36">
        <f t="shared" si="13"/>
        <v>30</v>
      </c>
      <c r="H44" s="36">
        <f t="shared" si="13"/>
        <v>19.8</v>
      </c>
      <c r="I44" s="36">
        <f t="shared" si="13"/>
        <v>35</v>
      </c>
      <c r="J44" s="56">
        <f t="shared" si="13"/>
        <v>272</v>
      </c>
      <c r="K44" s="97">
        <f t="shared" si="13"/>
        <v>287.77600000000001</v>
      </c>
      <c r="L44" s="83">
        <f t="shared" si="13"/>
        <v>303.60368</v>
      </c>
      <c r="M44" s="84">
        <f t="shared" si="13"/>
        <v>68</v>
      </c>
      <c r="N44" s="84">
        <f t="shared" si="13"/>
        <v>68</v>
      </c>
      <c r="O44" s="84">
        <f t="shared" si="13"/>
        <v>68</v>
      </c>
      <c r="P44" s="84">
        <f t="shared" si="13"/>
        <v>68</v>
      </c>
      <c r="S44" s="128"/>
    </row>
    <row r="45" spans="1:19" s="16" customFormat="1" ht="57" customHeight="1">
      <c r="A45" s="33" t="s">
        <v>160</v>
      </c>
      <c r="B45" s="42" t="s">
        <v>161</v>
      </c>
      <c r="C45" s="60" t="s">
        <v>162</v>
      </c>
      <c r="D45" s="43">
        <f>D46+D52+D49</f>
        <v>6635.2</v>
      </c>
      <c r="E45" s="43">
        <f>E46+E52+E49</f>
        <v>4901.8</v>
      </c>
      <c r="F45" s="43">
        <f>F46+F52+F49</f>
        <v>6635.2</v>
      </c>
      <c r="G45" s="36">
        <f t="shared" ref="G45:P45" si="14">G46+G47</f>
        <v>30</v>
      </c>
      <c r="H45" s="36">
        <f t="shared" si="14"/>
        <v>19.8</v>
      </c>
      <c r="I45" s="36">
        <f t="shared" si="14"/>
        <v>35</v>
      </c>
      <c r="J45" s="56">
        <f t="shared" si="14"/>
        <v>272</v>
      </c>
      <c r="K45" s="98">
        <f t="shared" si="14"/>
        <v>287.77600000000001</v>
      </c>
      <c r="L45" s="99">
        <f t="shared" si="14"/>
        <v>303.60368</v>
      </c>
      <c r="M45" s="84">
        <f t="shared" si="14"/>
        <v>68</v>
      </c>
      <c r="N45" s="84">
        <f t="shared" si="14"/>
        <v>68</v>
      </c>
      <c r="O45" s="84">
        <f t="shared" si="14"/>
        <v>68</v>
      </c>
      <c r="P45" s="84">
        <f t="shared" si="14"/>
        <v>68</v>
      </c>
      <c r="Q45" s="130"/>
      <c r="S45" s="128"/>
    </row>
    <row r="46" spans="1:19" s="15" customFormat="1" ht="53.25" customHeight="1">
      <c r="A46" s="33" t="s">
        <v>163</v>
      </c>
      <c r="B46" s="34" t="s">
        <v>164</v>
      </c>
      <c r="C46" s="60" t="s">
        <v>165</v>
      </c>
      <c r="D46" s="58">
        <f>D48</f>
        <v>5841.7</v>
      </c>
      <c r="E46" s="58">
        <f>E48</f>
        <v>4377.6000000000004</v>
      </c>
      <c r="F46" s="58">
        <f>F48</f>
        <v>5841.7</v>
      </c>
      <c r="G46" s="36">
        <v>20</v>
      </c>
      <c r="H46" s="36">
        <v>19.8</v>
      </c>
      <c r="I46" s="36">
        <v>30</v>
      </c>
      <c r="J46" s="56">
        <f>10+262</f>
        <v>272</v>
      </c>
      <c r="K46" s="85">
        <f t="shared" si="2"/>
        <v>287.77600000000001</v>
      </c>
      <c r="L46" s="86">
        <f t="shared" si="3"/>
        <v>303.60368</v>
      </c>
      <c r="M46" s="84">
        <f>J46/4</f>
        <v>68</v>
      </c>
      <c r="N46" s="84">
        <f>J46/4</f>
        <v>68</v>
      </c>
      <c r="O46" s="84">
        <f>J46/4</f>
        <v>68</v>
      </c>
      <c r="P46" s="84">
        <f>J46/4</f>
        <v>68</v>
      </c>
      <c r="S46" s="126"/>
    </row>
    <row r="47" spans="1:19" s="5" customFormat="1" ht="61.5" hidden="1" customHeight="1">
      <c r="A47" s="33" t="s">
        <v>166</v>
      </c>
      <c r="B47" s="34" t="s">
        <v>167</v>
      </c>
      <c r="C47" s="35" t="s">
        <v>168</v>
      </c>
      <c r="D47" s="58">
        <f>D48</f>
        <v>5841.7</v>
      </c>
      <c r="E47" s="58">
        <f>E48</f>
        <v>4377.6000000000004</v>
      </c>
      <c r="F47" s="58">
        <f>F48</f>
        <v>5841.7</v>
      </c>
      <c r="G47" s="36">
        <v>10</v>
      </c>
      <c r="H47" s="36">
        <v>0</v>
      </c>
      <c r="I47" s="36">
        <v>5</v>
      </c>
      <c r="J47" s="56">
        <v>0</v>
      </c>
      <c r="K47" s="85">
        <f t="shared" si="2"/>
        <v>0</v>
      </c>
      <c r="L47" s="86">
        <f t="shared" si="3"/>
        <v>0</v>
      </c>
      <c r="M47" s="36">
        <v>0</v>
      </c>
      <c r="N47" s="36">
        <v>0</v>
      </c>
      <c r="O47" s="36">
        <v>0</v>
      </c>
      <c r="P47" s="36">
        <v>0</v>
      </c>
      <c r="S47" s="127"/>
    </row>
    <row r="48" spans="1:19" s="5" customFormat="1" ht="50.25" customHeight="1">
      <c r="A48" s="25" t="s">
        <v>169</v>
      </c>
      <c r="B48" s="26" t="s">
        <v>170</v>
      </c>
      <c r="C48" s="27" t="s">
        <v>171</v>
      </c>
      <c r="D48" s="61">
        <v>5841.7</v>
      </c>
      <c r="E48" s="61">
        <v>4377.6000000000004</v>
      </c>
      <c r="F48" s="61">
        <v>5841.7</v>
      </c>
      <c r="G48" s="28">
        <f t="shared" ref="G48:P48" si="15">G49</f>
        <v>22002.799999999999</v>
      </c>
      <c r="H48" s="28">
        <f t="shared" si="15"/>
        <v>6463.3</v>
      </c>
      <c r="I48" s="28">
        <f t="shared" si="15"/>
        <v>19569.8</v>
      </c>
      <c r="J48" s="74">
        <f t="shared" si="15"/>
        <v>66122.899999999994</v>
      </c>
      <c r="K48" s="100">
        <f t="shared" si="15"/>
        <v>60474.2</v>
      </c>
      <c r="L48" s="101">
        <f t="shared" si="15"/>
        <v>60616</v>
      </c>
      <c r="M48" s="77">
        <f t="shared" si="15"/>
        <v>16530.724999999999</v>
      </c>
      <c r="N48" s="77">
        <f t="shared" si="15"/>
        <v>16530.724999999999</v>
      </c>
      <c r="O48" s="77">
        <f t="shared" si="15"/>
        <v>16530.724999999999</v>
      </c>
      <c r="P48" s="77">
        <f t="shared" si="15"/>
        <v>16530.724999999999</v>
      </c>
      <c r="S48" s="127"/>
    </row>
    <row r="49" spans="1:19" s="5" customFormat="1" ht="42.75" customHeight="1">
      <c r="A49" s="29">
        <v>5</v>
      </c>
      <c r="B49" s="30" t="s">
        <v>172</v>
      </c>
      <c r="C49" s="31" t="s">
        <v>173</v>
      </c>
      <c r="D49" s="32">
        <v>0</v>
      </c>
      <c r="E49" s="32">
        <v>0</v>
      </c>
      <c r="F49" s="32">
        <v>0</v>
      </c>
      <c r="G49" s="32">
        <f t="shared" ref="G49:P49" si="16">G50+G56+G53</f>
        <v>22002.799999999999</v>
      </c>
      <c r="H49" s="32">
        <f t="shared" si="16"/>
        <v>6463.3</v>
      </c>
      <c r="I49" s="32">
        <f t="shared" si="16"/>
        <v>19569.8</v>
      </c>
      <c r="J49" s="78">
        <f t="shared" si="16"/>
        <v>66122.899999999994</v>
      </c>
      <c r="K49" s="102">
        <f t="shared" si="16"/>
        <v>60474.2</v>
      </c>
      <c r="L49" s="103">
        <f t="shared" si="16"/>
        <v>60616</v>
      </c>
      <c r="M49" s="81">
        <f t="shared" si="16"/>
        <v>16530.724999999999</v>
      </c>
      <c r="N49" s="81">
        <f t="shared" si="16"/>
        <v>16530.724999999999</v>
      </c>
      <c r="O49" s="81">
        <f t="shared" si="16"/>
        <v>16530.724999999999</v>
      </c>
      <c r="P49" s="81">
        <f t="shared" si="16"/>
        <v>16530.724999999999</v>
      </c>
      <c r="S49" s="127"/>
    </row>
    <row r="50" spans="1:19" s="16" customFormat="1" ht="36.75" customHeight="1">
      <c r="A50" s="33" t="s">
        <v>174</v>
      </c>
      <c r="B50" s="34" t="s">
        <v>175</v>
      </c>
      <c r="C50" s="35" t="s">
        <v>176</v>
      </c>
      <c r="D50" s="36">
        <f>D51</f>
        <v>0</v>
      </c>
      <c r="E50" s="36">
        <f>E51</f>
        <v>0</v>
      </c>
      <c r="F50" s="36">
        <f>F51</f>
        <v>0</v>
      </c>
      <c r="G50" s="36">
        <f t="shared" ref="G50:P50" si="17">G52</f>
        <v>8472</v>
      </c>
      <c r="H50" s="36">
        <f t="shared" si="17"/>
        <v>5648</v>
      </c>
      <c r="I50" s="36">
        <f>H50/8*12</f>
        <v>8472</v>
      </c>
      <c r="J50" s="56">
        <f t="shared" si="17"/>
        <v>64592.2</v>
      </c>
      <c r="K50" s="104">
        <f t="shared" si="17"/>
        <v>58000</v>
      </c>
      <c r="L50" s="105">
        <f t="shared" si="17"/>
        <v>58000</v>
      </c>
      <c r="M50" s="84">
        <f t="shared" si="17"/>
        <v>16148.05</v>
      </c>
      <c r="N50" s="84">
        <f t="shared" si="17"/>
        <v>16148.05</v>
      </c>
      <c r="O50" s="84">
        <f t="shared" si="17"/>
        <v>16148.05</v>
      </c>
      <c r="P50" s="84">
        <f t="shared" si="17"/>
        <v>16148.05</v>
      </c>
      <c r="S50" s="128"/>
    </row>
    <row r="51" spans="1:19" s="16" customFormat="1" ht="63" customHeight="1">
      <c r="A51" s="33" t="s">
        <v>177</v>
      </c>
      <c r="B51" s="34" t="s">
        <v>178</v>
      </c>
      <c r="C51" s="35" t="s">
        <v>179</v>
      </c>
      <c r="D51" s="36">
        <v>0</v>
      </c>
      <c r="E51" s="36">
        <v>0</v>
      </c>
      <c r="F51" s="36">
        <v>0</v>
      </c>
      <c r="G51" s="36">
        <f t="shared" ref="G51:P51" si="18">G52</f>
        <v>8472</v>
      </c>
      <c r="H51" s="36">
        <f t="shared" si="18"/>
        <v>5648</v>
      </c>
      <c r="I51" s="36">
        <f>H51/8*12</f>
        <v>8472</v>
      </c>
      <c r="J51" s="56">
        <f t="shared" si="18"/>
        <v>64592.2</v>
      </c>
      <c r="K51" s="106">
        <f t="shared" si="18"/>
        <v>58000</v>
      </c>
      <c r="L51" s="107">
        <f t="shared" si="18"/>
        <v>58000</v>
      </c>
      <c r="M51" s="84">
        <f t="shared" si="18"/>
        <v>16148.05</v>
      </c>
      <c r="N51" s="84">
        <f t="shared" si="18"/>
        <v>16148.05</v>
      </c>
      <c r="O51" s="84">
        <f t="shared" si="18"/>
        <v>16148.05</v>
      </c>
      <c r="P51" s="84">
        <f t="shared" si="18"/>
        <v>16148.05</v>
      </c>
      <c r="S51" s="128"/>
    </row>
    <row r="52" spans="1:19" s="16" customFormat="1" ht="57" customHeight="1">
      <c r="A52" s="33" t="s">
        <v>180</v>
      </c>
      <c r="B52" s="34" t="s">
        <v>181</v>
      </c>
      <c r="C52" s="35" t="s">
        <v>182</v>
      </c>
      <c r="D52" s="62">
        <f>D53+D57</f>
        <v>793.5</v>
      </c>
      <c r="E52" s="62">
        <f>E53+E57</f>
        <v>524.20000000000005</v>
      </c>
      <c r="F52" s="62">
        <f>F53+F57</f>
        <v>793.5</v>
      </c>
      <c r="G52" s="36">
        <v>8472</v>
      </c>
      <c r="H52" s="36">
        <v>5648</v>
      </c>
      <c r="I52" s="36">
        <f>H52/8*12</f>
        <v>8472</v>
      </c>
      <c r="J52" s="56">
        <v>64592.2</v>
      </c>
      <c r="K52" s="108">
        <v>58000</v>
      </c>
      <c r="L52" s="109">
        <v>58000</v>
      </c>
      <c r="M52" s="84">
        <f>J52/4</f>
        <v>16148.05</v>
      </c>
      <c r="N52" s="84">
        <f>J52/4</f>
        <v>16148.05</v>
      </c>
      <c r="O52" s="84">
        <f>J52/4</f>
        <v>16148.05</v>
      </c>
      <c r="P52" s="84">
        <f>J52/4</f>
        <v>16148.05</v>
      </c>
      <c r="S52" s="128"/>
    </row>
    <row r="53" spans="1:19" s="16" customFormat="1" ht="53.25" hidden="1" customHeight="1">
      <c r="A53" s="29">
        <v>6</v>
      </c>
      <c r="B53" s="30" t="s">
        <v>183</v>
      </c>
      <c r="C53" s="31" t="s">
        <v>184</v>
      </c>
      <c r="D53" s="59">
        <f>D54</f>
        <v>565.4</v>
      </c>
      <c r="E53" s="59">
        <f t="shared" ref="E53:L54" si="19">E54</f>
        <v>410.1</v>
      </c>
      <c r="F53" s="59">
        <f t="shared" si="19"/>
        <v>565.4</v>
      </c>
      <c r="G53" s="32">
        <f t="shared" si="19"/>
        <v>11982.7</v>
      </c>
      <c r="H53" s="32">
        <f t="shared" si="19"/>
        <v>0</v>
      </c>
      <c r="I53" s="32">
        <f t="shared" si="19"/>
        <v>9982.7000000000007</v>
      </c>
      <c r="J53" s="78">
        <f t="shared" si="19"/>
        <v>0</v>
      </c>
      <c r="K53" s="95">
        <f t="shared" si="19"/>
        <v>0</v>
      </c>
      <c r="L53" s="96">
        <f t="shared" si="19"/>
        <v>0</v>
      </c>
      <c r="M53" s="81">
        <v>0</v>
      </c>
      <c r="N53" s="81">
        <v>0</v>
      </c>
      <c r="O53" s="81">
        <v>0</v>
      </c>
      <c r="P53" s="81">
        <v>0</v>
      </c>
      <c r="S53" s="128"/>
    </row>
    <row r="54" spans="1:19" s="5" customFormat="1" hidden="1">
      <c r="A54" s="63" t="s">
        <v>185</v>
      </c>
      <c r="B54" s="64" t="s">
        <v>186</v>
      </c>
      <c r="C54" s="65" t="s">
        <v>187</v>
      </c>
      <c r="D54" s="44">
        <f>D55+D56</f>
        <v>565.4</v>
      </c>
      <c r="E54" s="44">
        <f>E55+E56</f>
        <v>410.1</v>
      </c>
      <c r="F54" s="44">
        <f>F55+F56</f>
        <v>565.4</v>
      </c>
      <c r="G54" s="44">
        <f t="shared" si="19"/>
        <v>11982.7</v>
      </c>
      <c r="H54" s="44">
        <f t="shared" si="19"/>
        <v>0</v>
      </c>
      <c r="I54" s="44">
        <f t="shared" si="19"/>
        <v>9982.7000000000007</v>
      </c>
      <c r="J54" s="110">
        <f t="shared" si="19"/>
        <v>0</v>
      </c>
      <c r="K54" s="111">
        <f t="shared" si="19"/>
        <v>0</v>
      </c>
      <c r="L54" s="112">
        <f t="shared" si="19"/>
        <v>0</v>
      </c>
      <c r="M54" s="84">
        <v>0</v>
      </c>
      <c r="N54" s="84">
        <v>0</v>
      </c>
      <c r="O54" s="84">
        <v>0</v>
      </c>
      <c r="P54" s="84">
        <v>0</v>
      </c>
      <c r="S54" s="127"/>
    </row>
    <row r="55" spans="1:19" ht="53.25" hidden="1" customHeight="1">
      <c r="A55" s="33" t="s">
        <v>188</v>
      </c>
      <c r="B55" s="34" t="s">
        <v>189</v>
      </c>
      <c r="C55" s="35" t="s">
        <v>190</v>
      </c>
      <c r="D55" s="36">
        <v>552.70000000000005</v>
      </c>
      <c r="E55" s="36">
        <v>410.1</v>
      </c>
      <c r="F55" s="36">
        <v>552.70000000000005</v>
      </c>
      <c r="G55" s="44">
        <v>11982.7</v>
      </c>
      <c r="H55" s="44">
        <v>0</v>
      </c>
      <c r="I55" s="36">
        <v>9982.7000000000007</v>
      </c>
      <c r="J55" s="110">
        <v>0</v>
      </c>
      <c r="K55" s="113"/>
      <c r="L55" s="114"/>
      <c r="M55" s="84">
        <v>0</v>
      </c>
      <c r="N55" s="84">
        <v>0</v>
      </c>
      <c r="O55" s="84">
        <v>0</v>
      </c>
      <c r="P55" s="84">
        <v>0</v>
      </c>
    </row>
    <row r="56" spans="1:19" ht="42" customHeight="1">
      <c r="A56" s="29">
        <v>7</v>
      </c>
      <c r="B56" s="30" t="s">
        <v>191</v>
      </c>
      <c r="C56" s="31" t="s">
        <v>192</v>
      </c>
      <c r="D56" s="59">
        <v>12.7</v>
      </c>
      <c r="E56" s="59">
        <v>0</v>
      </c>
      <c r="F56" s="59">
        <v>12.7</v>
      </c>
      <c r="G56" s="32">
        <f t="shared" ref="G56:P56" si="20">G57+G61</f>
        <v>1548.1</v>
      </c>
      <c r="H56" s="32">
        <f t="shared" si="20"/>
        <v>815.3</v>
      </c>
      <c r="I56" s="32">
        <f t="shared" si="20"/>
        <v>1115.0999999999999</v>
      </c>
      <c r="J56" s="78">
        <f t="shared" si="20"/>
        <v>1530.7</v>
      </c>
      <c r="K56" s="95">
        <f t="shared" si="20"/>
        <v>2474.1999999999998</v>
      </c>
      <c r="L56" s="96">
        <f t="shared" si="20"/>
        <v>2616</v>
      </c>
      <c r="M56" s="81">
        <f t="shared" si="20"/>
        <v>382.67500000000001</v>
      </c>
      <c r="N56" s="81">
        <f t="shared" si="20"/>
        <v>382.67500000000001</v>
      </c>
      <c r="O56" s="81">
        <f t="shared" si="20"/>
        <v>382.67500000000001</v>
      </c>
      <c r="P56" s="81">
        <f t="shared" si="20"/>
        <v>382.67500000000001</v>
      </c>
    </row>
    <row r="57" spans="1:19" ht="43.5" customHeight="1">
      <c r="A57" s="48" t="s">
        <v>193</v>
      </c>
      <c r="B57" s="49" t="s">
        <v>194</v>
      </c>
      <c r="C57" s="50" t="s">
        <v>195</v>
      </c>
      <c r="D57" s="58">
        <f>D59</f>
        <v>228.1</v>
      </c>
      <c r="E57" s="58">
        <f>E59</f>
        <v>114.1</v>
      </c>
      <c r="F57" s="58">
        <f>F59</f>
        <v>228.1</v>
      </c>
      <c r="G57" s="44">
        <f t="shared" ref="G57:P57" si="21">G58</f>
        <v>662.2</v>
      </c>
      <c r="H57" s="44">
        <f t="shared" si="21"/>
        <v>485.4</v>
      </c>
      <c r="I57" s="36">
        <f>H57/8*12</f>
        <v>728.1</v>
      </c>
      <c r="J57" s="110">
        <f t="shared" si="21"/>
        <v>804.2</v>
      </c>
      <c r="K57" s="111">
        <f t="shared" si="21"/>
        <v>740.1</v>
      </c>
      <c r="L57" s="112">
        <f t="shared" si="21"/>
        <v>780.8</v>
      </c>
      <c r="M57" s="84">
        <f t="shared" si="21"/>
        <v>201.05</v>
      </c>
      <c r="N57" s="84">
        <f t="shared" si="21"/>
        <v>201.05</v>
      </c>
      <c r="O57" s="84">
        <f t="shared" si="21"/>
        <v>201.05</v>
      </c>
      <c r="P57" s="84">
        <f t="shared" si="21"/>
        <v>201.05</v>
      </c>
    </row>
    <row r="58" spans="1:19" ht="65.099999999999994" customHeight="1">
      <c r="A58" s="48" t="s">
        <v>196</v>
      </c>
      <c r="B58" s="49" t="s">
        <v>197</v>
      </c>
      <c r="C58" s="50" t="s">
        <v>198</v>
      </c>
      <c r="D58" s="36">
        <v>228.1</v>
      </c>
      <c r="E58" s="36">
        <v>114.1</v>
      </c>
      <c r="F58" s="36">
        <v>228.1</v>
      </c>
      <c r="G58" s="44">
        <f t="shared" ref="G58:L58" si="22">G59+G60</f>
        <v>662.2</v>
      </c>
      <c r="H58" s="44">
        <f t="shared" si="22"/>
        <v>485.4</v>
      </c>
      <c r="I58" s="44">
        <f t="shared" si="22"/>
        <v>662.2</v>
      </c>
      <c r="J58" s="110">
        <f>J59</f>
        <v>804.2</v>
      </c>
      <c r="K58" s="115">
        <f t="shared" si="22"/>
        <v>740.1</v>
      </c>
      <c r="L58" s="116">
        <f t="shared" si="22"/>
        <v>780.8</v>
      </c>
      <c r="M58" s="84">
        <f>J58/4</f>
        <v>201.05</v>
      </c>
      <c r="N58" s="84">
        <f>J58/4</f>
        <v>201.05</v>
      </c>
      <c r="O58" s="84">
        <f>J58/4</f>
        <v>201.05</v>
      </c>
      <c r="P58" s="84">
        <f>J58/4</f>
        <v>201.05</v>
      </c>
    </row>
    <row r="59" spans="1:19" ht="68.25" customHeight="1">
      <c r="A59" s="33" t="s">
        <v>199</v>
      </c>
      <c r="B59" s="34" t="s">
        <v>200</v>
      </c>
      <c r="C59" s="66" t="s">
        <v>201</v>
      </c>
      <c r="D59" s="36">
        <v>228.1</v>
      </c>
      <c r="E59" s="36">
        <v>114.1</v>
      </c>
      <c r="F59" s="36">
        <v>228.1</v>
      </c>
      <c r="G59" s="44">
        <v>657.2</v>
      </c>
      <c r="H59" s="36">
        <v>485.4</v>
      </c>
      <c r="I59" s="36">
        <v>657.2</v>
      </c>
      <c r="J59" s="56">
        <v>804.2</v>
      </c>
      <c r="K59" s="98">
        <v>740.1</v>
      </c>
      <c r="L59" s="99">
        <v>780.8</v>
      </c>
      <c r="M59" s="84">
        <f>J59/4</f>
        <v>201.05</v>
      </c>
      <c r="N59" s="84">
        <f>J59/4</f>
        <v>201.05</v>
      </c>
      <c r="O59" s="84">
        <f>J59/4</f>
        <v>201.05</v>
      </c>
      <c r="P59" s="84">
        <f>J59/4</f>
        <v>201.05</v>
      </c>
    </row>
    <row r="60" spans="1:19" ht="93" customHeight="1">
      <c r="A60" s="33" t="s">
        <v>202</v>
      </c>
      <c r="B60" s="34" t="s">
        <v>203</v>
      </c>
      <c r="C60" s="66" t="s">
        <v>204</v>
      </c>
      <c r="D60" s="36">
        <v>228.1</v>
      </c>
      <c r="E60" s="36">
        <v>114.1</v>
      </c>
      <c r="F60" s="36">
        <v>228.1</v>
      </c>
      <c r="G60" s="36">
        <v>5</v>
      </c>
      <c r="H60" s="36"/>
      <c r="I60" s="36">
        <v>5</v>
      </c>
      <c r="J60" s="56">
        <v>5.9</v>
      </c>
      <c r="K60" s="117"/>
      <c r="L60" s="118"/>
      <c r="M60" s="84">
        <f>J60/4</f>
        <v>1.4750000000000001</v>
      </c>
      <c r="N60" s="84">
        <f>J60/4</f>
        <v>1.4750000000000001</v>
      </c>
      <c r="O60" s="84">
        <f>J60/4</f>
        <v>1.4750000000000001</v>
      </c>
      <c r="P60" s="84">
        <f>J60/4</f>
        <v>1.4750000000000001</v>
      </c>
    </row>
    <row r="61" spans="1:19" ht="52.5" customHeight="1">
      <c r="A61" s="33" t="s">
        <v>205</v>
      </c>
      <c r="B61" s="34" t="s">
        <v>206</v>
      </c>
      <c r="C61" s="66" t="s">
        <v>207</v>
      </c>
      <c r="D61" s="56" t="e">
        <f>D9+D44</f>
        <v>#REF!</v>
      </c>
      <c r="E61" s="56" t="e">
        <f>E9+E44</f>
        <v>#REF!</v>
      </c>
      <c r="F61" s="56" t="e">
        <f>F9+F44</f>
        <v>#REF!</v>
      </c>
      <c r="G61" s="36">
        <f t="shared" ref="G61:P61" si="23">G63+G64</f>
        <v>885.9</v>
      </c>
      <c r="H61" s="36">
        <f t="shared" si="23"/>
        <v>329.9</v>
      </c>
      <c r="I61" s="36">
        <f t="shared" si="23"/>
        <v>387</v>
      </c>
      <c r="J61" s="56">
        <f t="shared" si="23"/>
        <v>726.5</v>
      </c>
      <c r="K61" s="119">
        <f t="shared" si="23"/>
        <v>1734.1</v>
      </c>
      <c r="L61" s="120">
        <f t="shared" si="23"/>
        <v>1835.2</v>
      </c>
      <c r="M61" s="84">
        <f t="shared" si="23"/>
        <v>181.625</v>
      </c>
      <c r="N61" s="84">
        <f t="shared" si="23"/>
        <v>181.625</v>
      </c>
      <c r="O61" s="84">
        <f t="shared" si="23"/>
        <v>181.625</v>
      </c>
      <c r="P61" s="84">
        <f t="shared" si="23"/>
        <v>181.625</v>
      </c>
    </row>
    <row r="62" spans="1:19" ht="63.75">
      <c r="A62" s="33" t="s">
        <v>208</v>
      </c>
      <c r="B62" s="34" t="s">
        <v>209</v>
      </c>
      <c r="C62" s="66" t="s">
        <v>210</v>
      </c>
      <c r="D62" s="67">
        <v>30381.3</v>
      </c>
      <c r="E62" s="67">
        <f>[1]ведомст.структ!I79</f>
        <v>20086.599999999999</v>
      </c>
      <c r="F62" s="67">
        <f>[1]ведомст.структ!J79</f>
        <v>30141.1</v>
      </c>
      <c r="G62" s="68">
        <f t="shared" ref="G62:P62" si="24">G63+G64</f>
        <v>885.9</v>
      </c>
      <c r="H62" s="68">
        <f t="shared" si="24"/>
        <v>329.9</v>
      </c>
      <c r="I62" s="68">
        <f t="shared" si="24"/>
        <v>387</v>
      </c>
      <c r="J62" s="110">
        <f t="shared" si="24"/>
        <v>726.5</v>
      </c>
      <c r="K62" s="121">
        <f t="shared" si="24"/>
        <v>1734.1</v>
      </c>
      <c r="L62" s="122">
        <f t="shared" si="24"/>
        <v>1835.2</v>
      </c>
      <c r="M62" s="84">
        <f t="shared" si="24"/>
        <v>181.625</v>
      </c>
      <c r="N62" s="84">
        <f t="shared" si="24"/>
        <v>181.625</v>
      </c>
      <c r="O62" s="84">
        <f t="shared" si="24"/>
        <v>181.625</v>
      </c>
      <c r="P62" s="84">
        <f t="shared" si="24"/>
        <v>181.625</v>
      </c>
    </row>
    <row r="63" spans="1:19" ht="45" customHeight="1">
      <c r="A63" s="33" t="s">
        <v>211</v>
      </c>
      <c r="B63" s="34" t="s">
        <v>212</v>
      </c>
      <c r="C63" s="35" t="s">
        <v>213</v>
      </c>
      <c r="D63" s="58" t="e">
        <f>D61-D62</f>
        <v>#REF!</v>
      </c>
      <c r="E63" s="58" t="e">
        <f>E61-E62</f>
        <v>#REF!</v>
      </c>
      <c r="F63" s="58" t="e">
        <f>F61-F62</f>
        <v>#REF!</v>
      </c>
      <c r="G63" s="36">
        <v>602.4</v>
      </c>
      <c r="H63" s="36">
        <v>258</v>
      </c>
      <c r="I63" s="36">
        <f>H63/8*12</f>
        <v>387</v>
      </c>
      <c r="J63" s="56">
        <v>726.5</v>
      </c>
      <c r="K63" s="123">
        <v>1155.3</v>
      </c>
      <c r="L63" s="99">
        <v>1218.8</v>
      </c>
      <c r="M63" s="84">
        <f>J63/4</f>
        <v>181.625</v>
      </c>
      <c r="N63" s="84">
        <f>J63/4</f>
        <v>181.625</v>
      </c>
      <c r="O63" s="84">
        <f>J63/4</f>
        <v>181.625</v>
      </c>
      <c r="P63" s="84">
        <f>J63/4</f>
        <v>181.625</v>
      </c>
    </row>
    <row r="64" spans="1:19" ht="46.5" customHeight="1">
      <c r="A64" s="33" t="s">
        <v>214</v>
      </c>
      <c r="B64" s="34" t="s">
        <v>215</v>
      </c>
      <c r="C64" s="35" t="s">
        <v>216</v>
      </c>
      <c r="D64" s="37"/>
      <c r="E64" s="69"/>
      <c r="F64" s="69"/>
      <c r="G64" s="36">
        <v>283.5</v>
      </c>
      <c r="H64" s="36">
        <v>71.900000000000006</v>
      </c>
      <c r="I64" s="36"/>
      <c r="J64" s="56">
        <v>0</v>
      </c>
      <c r="K64" s="123">
        <v>578.79999999999995</v>
      </c>
      <c r="L64" s="99">
        <v>616.4</v>
      </c>
      <c r="M64" s="84">
        <f>J64/4</f>
        <v>0</v>
      </c>
      <c r="N64" s="84">
        <f>J64/4</f>
        <v>0</v>
      </c>
      <c r="O64" s="84">
        <f>J64/4</f>
        <v>0</v>
      </c>
      <c r="P64" s="84">
        <f>J64/4</f>
        <v>0</v>
      </c>
    </row>
    <row r="65" spans="1:16" ht="18.75">
      <c r="A65" s="23"/>
      <c r="B65" s="131"/>
      <c r="C65" s="132" t="s">
        <v>217</v>
      </c>
      <c r="D65" s="67" t="e">
        <f>D61-D44</f>
        <v>#REF!</v>
      </c>
      <c r="E65" s="67" t="e">
        <f>E61-E44</f>
        <v>#REF!</v>
      </c>
      <c r="F65" s="67" t="e">
        <f>F61-F44</f>
        <v>#REF!</v>
      </c>
      <c r="G65" s="67">
        <f t="shared" ref="G65:P65" si="25">G9+G48</f>
        <v>51728.2</v>
      </c>
      <c r="H65" s="67">
        <f t="shared" si="25"/>
        <v>23927.7</v>
      </c>
      <c r="I65" s="67">
        <f t="shared" si="25"/>
        <v>48661.7</v>
      </c>
      <c r="J65" s="67">
        <f t="shared" si="25"/>
        <v>92568.5</v>
      </c>
      <c r="K65" s="143">
        <f t="shared" si="25"/>
        <v>87828.79</v>
      </c>
      <c r="L65" s="144">
        <f t="shared" si="25"/>
        <v>89475.092449999996</v>
      </c>
      <c r="M65" s="87">
        <f t="shared" si="25"/>
        <v>25029.891666666699</v>
      </c>
      <c r="N65" s="87">
        <f t="shared" si="25"/>
        <v>25029.891666666699</v>
      </c>
      <c r="O65" s="87">
        <f t="shared" si="25"/>
        <v>25029.891666666699</v>
      </c>
      <c r="P65" s="87">
        <f t="shared" si="25"/>
        <v>16664.224999999999</v>
      </c>
    </row>
    <row r="66" spans="1:16" ht="18.75" hidden="1">
      <c r="A66" s="133"/>
      <c r="B66" s="134"/>
      <c r="C66" s="135" t="s">
        <v>218</v>
      </c>
      <c r="G66" s="136" t="e">
        <f>#REF!</f>
        <v>#REF!</v>
      </c>
      <c r="H66" s="136" t="e">
        <f>#REF!</f>
        <v>#REF!</v>
      </c>
      <c r="I66" s="136" t="e">
        <f>#REF!</f>
        <v>#REF!</v>
      </c>
      <c r="J66" s="136" t="e">
        <f>#REF!</f>
        <v>#REF!</v>
      </c>
      <c r="K66" s="136" t="e">
        <f>#REF!</f>
        <v>#REF!</v>
      </c>
      <c r="L66" s="136" t="e">
        <f>#REF!</f>
        <v>#REF!</v>
      </c>
    </row>
    <row r="67" spans="1:16" ht="18.75" hidden="1">
      <c r="A67" s="133"/>
      <c r="B67" s="134"/>
      <c r="C67" s="137" t="s">
        <v>219</v>
      </c>
      <c r="G67" s="138" t="e">
        <f t="shared" ref="G67:L67" si="26">G65-G66</f>
        <v>#REF!</v>
      </c>
      <c r="H67" s="138" t="e">
        <f t="shared" si="26"/>
        <v>#REF!</v>
      </c>
      <c r="I67" s="138" t="e">
        <f t="shared" si="26"/>
        <v>#REF!</v>
      </c>
      <c r="J67" s="138" t="e">
        <f t="shared" si="26"/>
        <v>#REF!</v>
      </c>
      <c r="K67" s="138" t="e">
        <f t="shared" si="26"/>
        <v>#REF!</v>
      </c>
      <c r="L67" s="138" t="e">
        <f t="shared" si="26"/>
        <v>#REF!</v>
      </c>
    </row>
    <row r="68" spans="1:16" hidden="1">
      <c r="A68" s="139"/>
    </row>
    <row r="69" spans="1:16" ht="18.75" hidden="1">
      <c r="A69" s="140"/>
      <c r="B69" s="141" t="s">
        <v>220</v>
      </c>
      <c r="C69" s="141"/>
      <c r="G69" s="142">
        <f t="shared" ref="G69:L69" si="27">G65-G48</f>
        <v>29725.4</v>
      </c>
      <c r="H69" s="142">
        <f t="shared" si="27"/>
        <v>17464.400000000001</v>
      </c>
      <c r="I69" s="142">
        <f t="shared" si="27"/>
        <v>29091.9</v>
      </c>
      <c r="J69" s="142">
        <f t="shared" si="27"/>
        <v>26445.599999999999</v>
      </c>
      <c r="K69" s="142">
        <f t="shared" si="27"/>
        <v>27354.59</v>
      </c>
      <c r="L69" s="142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45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25"/>
  <sheetViews>
    <sheetView topLeftCell="A27" workbookViewId="0">
      <selection activeCell="H9" sqref="H9"/>
    </sheetView>
  </sheetViews>
  <sheetFormatPr defaultColWidth="9.140625" defaultRowHeight="12.75"/>
  <cols>
    <col min="1" max="1" width="5.42578125" style="384" customWidth="1"/>
    <col min="2" max="2" width="25.42578125" style="385" customWidth="1"/>
    <col min="3" max="3" width="44" style="385" customWidth="1"/>
    <col min="4" max="4" width="12.28515625" style="385" customWidth="1"/>
    <col min="5" max="5" width="7.85546875" style="385" customWidth="1"/>
    <col min="6" max="6" width="8.42578125" style="385" customWidth="1"/>
    <col min="7" max="7" width="6.42578125" style="387" customWidth="1"/>
    <col min="8" max="8" width="9.140625" style="385" customWidth="1"/>
    <col min="9" max="16384" width="9.140625" style="385"/>
  </cols>
  <sheetData>
    <row r="1" spans="1:10" ht="15">
      <c r="B1" s="384"/>
      <c r="C1" s="461" t="s">
        <v>649</v>
      </c>
      <c r="D1" s="462"/>
      <c r="G1" s="385"/>
      <c r="J1" s="387"/>
    </row>
    <row r="2" spans="1:10" ht="15">
      <c r="B2" s="384"/>
      <c r="C2" s="461" t="s">
        <v>650</v>
      </c>
      <c r="D2" s="461"/>
      <c r="G2" s="385"/>
      <c r="J2" s="387"/>
    </row>
    <row r="3" spans="1:10" ht="15">
      <c r="B3" s="384"/>
      <c r="C3" s="461" t="s">
        <v>651</v>
      </c>
      <c r="D3" s="461"/>
      <c r="G3" s="385"/>
      <c r="J3" s="387"/>
    </row>
    <row r="4" spans="1:10" ht="15">
      <c r="B4" s="384"/>
      <c r="C4" s="461" t="s">
        <v>652</v>
      </c>
      <c r="D4" s="461"/>
      <c r="G4" s="385"/>
      <c r="J4" s="387"/>
    </row>
    <row r="5" spans="1:10">
      <c r="B5" s="384"/>
      <c r="C5" s="384"/>
      <c r="D5" s="384"/>
      <c r="G5" s="385"/>
      <c r="J5" s="387"/>
    </row>
    <row r="6" spans="1:10" ht="66" customHeight="1">
      <c r="A6" s="460" t="s">
        <v>576</v>
      </c>
      <c r="B6" s="460"/>
      <c r="C6" s="460"/>
      <c r="D6" s="460"/>
      <c r="E6" s="388"/>
      <c r="F6" s="389"/>
    </row>
    <row r="7" spans="1:10" ht="4.5" customHeight="1">
      <c r="A7" s="390"/>
      <c r="B7" s="391"/>
      <c r="C7" s="391"/>
      <c r="D7" s="391"/>
      <c r="E7" s="391"/>
      <c r="H7" s="417"/>
    </row>
    <row r="8" spans="1:10" ht="47.25" customHeight="1">
      <c r="A8" s="393" t="s">
        <v>51</v>
      </c>
      <c r="B8" s="393" t="s">
        <v>52</v>
      </c>
      <c r="C8" s="394" t="s">
        <v>53</v>
      </c>
      <c r="D8" s="418" t="s">
        <v>658</v>
      </c>
      <c r="E8" s="396"/>
      <c r="F8" s="397"/>
      <c r="G8" s="385"/>
    </row>
    <row r="9" spans="1:10" ht="22.5" customHeight="1">
      <c r="A9" s="394" t="s">
        <v>67</v>
      </c>
      <c r="B9" s="398" t="s">
        <v>68</v>
      </c>
      <c r="C9" s="399" t="s">
        <v>69</v>
      </c>
      <c r="D9" s="400">
        <f>D10</f>
        <v>364.7</v>
      </c>
      <c r="E9" s="401"/>
      <c r="F9" s="397"/>
      <c r="G9" s="385"/>
    </row>
    <row r="10" spans="1:10" ht="25.5" customHeight="1">
      <c r="A10" s="399" t="s">
        <v>70</v>
      </c>
      <c r="B10" s="398" t="s">
        <v>221</v>
      </c>
      <c r="C10" s="402" t="s">
        <v>222</v>
      </c>
      <c r="D10" s="403">
        <f>D11</f>
        <v>364.7</v>
      </c>
      <c r="E10" s="401"/>
      <c r="F10" s="401"/>
      <c r="G10" s="385"/>
    </row>
    <row r="11" spans="1:10" ht="33.75" customHeight="1">
      <c r="A11" s="404" t="s">
        <v>73</v>
      </c>
      <c r="B11" s="1" t="s">
        <v>638</v>
      </c>
      <c r="C11" s="2" t="s">
        <v>223</v>
      </c>
      <c r="D11" s="403">
        <f>D12</f>
        <v>364.7</v>
      </c>
      <c r="E11" s="396"/>
      <c r="F11" s="396"/>
      <c r="G11" s="385"/>
    </row>
    <row r="12" spans="1:10" ht="85.5" customHeight="1">
      <c r="A12" s="404" t="s">
        <v>76</v>
      </c>
      <c r="B12" s="1" t="s">
        <v>224</v>
      </c>
      <c r="C12" s="2" t="s">
        <v>639</v>
      </c>
      <c r="D12" s="405">
        <v>364.7</v>
      </c>
      <c r="E12" s="396"/>
      <c r="F12" s="397"/>
      <c r="G12" s="385"/>
    </row>
    <row r="13" spans="1:10" ht="29.25" customHeight="1">
      <c r="A13" s="410" t="s">
        <v>169</v>
      </c>
      <c r="B13" s="407" t="s">
        <v>170</v>
      </c>
      <c r="C13" s="406" t="s">
        <v>171</v>
      </c>
      <c r="D13" s="411">
        <f>D14+D20</f>
        <v>185292.9</v>
      </c>
      <c r="E13" s="386"/>
      <c r="F13" s="386"/>
    </row>
    <row r="14" spans="1:10" ht="50.25" customHeight="1">
      <c r="A14" s="406">
        <v>1</v>
      </c>
      <c r="B14" s="407" t="s">
        <v>225</v>
      </c>
      <c r="C14" s="408" t="s">
        <v>173</v>
      </c>
      <c r="D14" s="411">
        <f>D15+D21</f>
        <v>185292.9</v>
      </c>
      <c r="E14" s="386"/>
      <c r="F14" s="386"/>
    </row>
    <row r="15" spans="1:10" ht="39.75" customHeight="1">
      <c r="A15" s="404" t="s">
        <v>73</v>
      </c>
      <c r="B15" s="1" t="s">
        <v>641</v>
      </c>
      <c r="C15" s="2" t="s">
        <v>640</v>
      </c>
      <c r="D15" s="409">
        <f>D16</f>
        <v>183393.3</v>
      </c>
      <c r="E15" s="386"/>
      <c r="F15" s="386"/>
    </row>
    <row r="16" spans="1:10" ht="34.5" customHeight="1">
      <c r="A16" s="404" t="s">
        <v>76</v>
      </c>
      <c r="B16" s="1" t="s">
        <v>226</v>
      </c>
      <c r="C16" s="2" t="s">
        <v>179</v>
      </c>
      <c r="D16" s="409">
        <f>D17</f>
        <v>183393.3</v>
      </c>
      <c r="E16" s="386"/>
      <c r="F16" s="386"/>
    </row>
    <row r="17" spans="1:6" ht="64.5" customHeight="1">
      <c r="A17" s="404" t="s">
        <v>79</v>
      </c>
      <c r="B17" s="1" t="s">
        <v>227</v>
      </c>
      <c r="C17" s="2" t="s">
        <v>642</v>
      </c>
      <c r="D17" s="409">
        <v>183393.3</v>
      </c>
      <c r="E17" s="386"/>
      <c r="F17" s="386"/>
    </row>
    <row r="18" spans="1:6" ht="51" hidden="1">
      <c r="A18" s="406">
        <v>6</v>
      </c>
      <c r="B18" s="407" t="s">
        <v>183</v>
      </c>
      <c r="C18" s="408" t="s">
        <v>184</v>
      </c>
      <c r="D18" s="409">
        <v>0</v>
      </c>
      <c r="E18" s="386"/>
      <c r="F18" s="386"/>
    </row>
    <row r="19" spans="1:6" hidden="1">
      <c r="A19" s="412" t="s">
        <v>185</v>
      </c>
      <c r="B19" s="407" t="s">
        <v>186</v>
      </c>
      <c r="C19" s="408" t="s">
        <v>187</v>
      </c>
      <c r="D19" s="409">
        <v>0</v>
      </c>
      <c r="E19" s="386"/>
      <c r="F19" s="386"/>
    </row>
    <row r="20" spans="1:6" ht="51" hidden="1">
      <c r="A20" s="404" t="s">
        <v>188</v>
      </c>
      <c r="B20" s="1" t="s">
        <v>189</v>
      </c>
      <c r="C20" s="2" t="s">
        <v>190</v>
      </c>
      <c r="D20" s="409">
        <v>0</v>
      </c>
      <c r="E20" s="386"/>
      <c r="F20" s="386"/>
    </row>
    <row r="21" spans="1:6" ht="45.75" customHeight="1">
      <c r="A21" s="406">
        <v>2</v>
      </c>
      <c r="B21" s="407" t="s">
        <v>228</v>
      </c>
      <c r="C21" s="408" t="s">
        <v>645</v>
      </c>
      <c r="D21" s="411">
        <f>D22+D26</f>
        <v>1899.6</v>
      </c>
      <c r="E21" s="386"/>
      <c r="F21" s="386"/>
    </row>
    <row r="22" spans="1:6" ht="38.25">
      <c r="A22" s="404" t="s">
        <v>103</v>
      </c>
      <c r="B22" s="3" t="s">
        <v>229</v>
      </c>
      <c r="C22" s="2" t="s">
        <v>195</v>
      </c>
      <c r="D22" s="409">
        <f>D23</f>
        <v>1151.7</v>
      </c>
      <c r="E22" s="386"/>
      <c r="F22" s="386"/>
    </row>
    <row r="23" spans="1:6" ht="63.75">
      <c r="A23" s="404" t="s">
        <v>106</v>
      </c>
      <c r="B23" s="3" t="s">
        <v>230</v>
      </c>
      <c r="C23" s="2" t="s">
        <v>231</v>
      </c>
      <c r="D23" s="409">
        <f>D24+D25</f>
        <v>1151.7</v>
      </c>
      <c r="E23" s="386"/>
      <c r="F23" s="386"/>
    </row>
    <row r="24" spans="1:6" ht="70.5" customHeight="1">
      <c r="A24" s="404" t="s">
        <v>232</v>
      </c>
      <c r="B24" s="1" t="s">
        <v>233</v>
      </c>
      <c r="C24" s="66" t="s">
        <v>201</v>
      </c>
      <c r="D24" s="409">
        <v>1142.9000000000001</v>
      </c>
      <c r="E24" s="386"/>
      <c r="F24" s="386"/>
    </row>
    <row r="25" spans="1:6" ht="105" customHeight="1">
      <c r="A25" s="404" t="s">
        <v>234</v>
      </c>
      <c r="B25" s="1" t="s">
        <v>235</v>
      </c>
      <c r="C25" s="66" t="s">
        <v>204</v>
      </c>
      <c r="D25" s="409">
        <v>8.8000000000000007</v>
      </c>
      <c r="E25" s="386"/>
      <c r="F25" s="386"/>
    </row>
    <row r="26" spans="1:6" ht="59.25" customHeight="1">
      <c r="A26" s="404" t="s">
        <v>236</v>
      </c>
      <c r="B26" s="1" t="s">
        <v>237</v>
      </c>
      <c r="C26" s="66" t="s">
        <v>643</v>
      </c>
      <c r="D26" s="409">
        <f>D27</f>
        <v>747.9</v>
      </c>
      <c r="E26" s="386"/>
      <c r="F26" s="386"/>
    </row>
    <row r="27" spans="1:6" ht="76.5">
      <c r="A27" s="404" t="s">
        <v>238</v>
      </c>
      <c r="B27" s="1" t="s">
        <v>239</v>
      </c>
      <c r="C27" s="66" t="s">
        <v>644</v>
      </c>
      <c r="D27" s="409">
        <f>D28</f>
        <v>747.9</v>
      </c>
      <c r="E27" s="386"/>
      <c r="F27" s="386"/>
    </row>
    <row r="28" spans="1:6" ht="51">
      <c r="A28" s="404" t="s">
        <v>240</v>
      </c>
      <c r="B28" s="1" t="s">
        <v>241</v>
      </c>
      <c r="C28" s="2" t="s">
        <v>213</v>
      </c>
      <c r="D28" s="409">
        <v>747.9</v>
      </c>
      <c r="E28" s="386"/>
      <c r="F28" s="386"/>
    </row>
    <row r="29" spans="1:6" ht="22.5" customHeight="1">
      <c r="A29" s="410"/>
      <c r="B29" s="413"/>
      <c r="C29" s="414" t="s">
        <v>217</v>
      </c>
      <c r="D29" s="415">
        <f>D13+D9</f>
        <v>185657.60000000001</v>
      </c>
      <c r="E29" s="386"/>
      <c r="F29" s="386"/>
    </row>
    <row r="30" spans="1:6">
      <c r="A30" s="416"/>
      <c r="B30" s="386"/>
      <c r="C30" s="386"/>
      <c r="D30" s="386"/>
      <c r="E30" s="386"/>
      <c r="F30" s="386"/>
    </row>
    <row r="31" spans="1:6">
      <c r="A31" s="416"/>
      <c r="B31" s="386"/>
      <c r="C31" s="386"/>
      <c r="D31" s="386"/>
      <c r="E31" s="386"/>
      <c r="F31" s="386"/>
    </row>
    <row r="32" spans="1:6">
      <c r="A32" s="416"/>
      <c r="B32" s="386"/>
      <c r="C32" s="386"/>
      <c r="D32" s="386"/>
      <c r="E32" s="386"/>
      <c r="F32" s="386"/>
    </row>
    <row r="33" spans="1:6">
      <c r="A33" s="416"/>
      <c r="B33" s="386"/>
      <c r="C33" s="386"/>
      <c r="D33" s="386"/>
      <c r="E33" s="386"/>
      <c r="F33" s="386"/>
    </row>
    <row r="34" spans="1:6">
      <c r="A34" s="416"/>
      <c r="B34" s="386"/>
      <c r="C34" s="386"/>
      <c r="D34" s="386"/>
      <c r="E34" s="386"/>
      <c r="F34" s="386"/>
    </row>
    <row r="35" spans="1:6">
      <c r="A35" s="416"/>
      <c r="B35" s="386"/>
      <c r="C35" s="386"/>
      <c r="D35" s="386"/>
      <c r="E35" s="386"/>
      <c r="F35" s="386"/>
    </row>
    <row r="36" spans="1:6">
      <c r="A36" s="416"/>
      <c r="B36" s="386"/>
      <c r="C36" s="386"/>
      <c r="D36" s="386"/>
      <c r="E36" s="386"/>
      <c r="F36" s="386"/>
    </row>
    <row r="37" spans="1:6">
      <c r="A37" s="416"/>
      <c r="B37" s="386"/>
      <c r="C37" s="386"/>
      <c r="D37" s="386"/>
      <c r="E37" s="386"/>
      <c r="F37" s="386"/>
    </row>
    <row r="38" spans="1:6">
      <c r="A38" s="416"/>
      <c r="B38" s="386"/>
      <c r="C38" s="386"/>
      <c r="D38" s="386"/>
      <c r="E38" s="386"/>
      <c r="F38" s="386"/>
    </row>
    <row r="39" spans="1:6">
      <c r="A39" s="416"/>
      <c r="B39" s="386"/>
      <c r="C39" s="386"/>
      <c r="D39" s="386"/>
      <c r="E39" s="386"/>
      <c r="F39" s="386"/>
    </row>
    <row r="40" spans="1:6">
      <c r="A40" s="416"/>
      <c r="B40" s="386"/>
      <c r="C40" s="386"/>
      <c r="D40" s="386"/>
      <c r="E40" s="386"/>
      <c r="F40" s="386"/>
    </row>
    <row r="41" spans="1:6">
      <c r="A41" s="416"/>
      <c r="B41" s="386"/>
      <c r="C41" s="386"/>
      <c r="D41" s="386"/>
      <c r="E41" s="386"/>
      <c r="F41" s="386"/>
    </row>
    <row r="42" spans="1:6">
      <c r="A42" s="416"/>
      <c r="B42" s="386"/>
      <c r="C42" s="386"/>
      <c r="D42" s="386"/>
      <c r="E42" s="386"/>
      <c r="F42" s="386"/>
    </row>
    <row r="43" spans="1:6">
      <c r="A43" s="416"/>
      <c r="B43" s="386"/>
      <c r="C43" s="386"/>
      <c r="D43" s="386"/>
      <c r="E43" s="386"/>
      <c r="F43" s="386"/>
    </row>
    <row r="44" spans="1:6">
      <c r="A44" s="416"/>
      <c r="B44" s="386"/>
      <c r="C44" s="386"/>
      <c r="D44" s="386"/>
      <c r="E44" s="386"/>
      <c r="F44" s="386"/>
    </row>
    <row r="45" spans="1:6">
      <c r="A45" s="416"/>
      <c r="B45" s="386"/>
      <c r="C45" s="386"/>
      <c r="D45" s="386"/>
      <c r="E45" s="386"/>
      <c r="F45" s="386"/>
    </row>
    <row r="46" spans="1:6">
      <c r="A46" s="416"/>
      <c r="B46" s="386"/>
      <c r="C46" s="386"/>
      <c r="D46" s="386"/>
      <c r="E46" s="386"/>
      <c r="F46" s="386"/>
    </row>
    <row r="47" spans="1:6">
      <c r="A47" s="416"/>
      <c r="B47" s="386"/>
      <c r="C47" s="386"/>
      <c r="D47" s="386"/>
      <c r="E47" s="386"/>
      <c r="F47" s="386"/>
    </row>
    <row r="48" spans="1:6">
      <c r="A48" s="416"/>
      <c r="B48" s="386"/>
      <c r="C48" s="386"/>
      <c r="D48" s="386"/>
      <c r="E48" s="386"/>
      <c r="F48" s="386"/>
    </row>
    <row r="49" spans="1:6">
      <c r="A49" s="416"/>
      <c r="B49" s="386"/>
      <c r="C49" s="386"/>
      <c r="D49" s="386"/>
      <c r="E49" s="386"/>
      <c r="F49" s="386"/>
    </row>
    <row r="50" spans="1:6">
      <c r="A50" s="416"/>
      <c r="B50" s="386"/>
      <c r="C50" s="386"/>
      <c r="D50" s="386"/>
      <c r="E50" s="386"/>
      <c r="F50" s="386"/>
    </row>
    <row r="51" spans="1:6">
      <c r="A51" s="416"/>
      <c r="B51" s="386"/>
      <c r="C51" s="386"/>
      <c r="D51" s="386"/>
      <c r="E51" s="386"/>
      <c r="F51" s="386"/>
    </row>
    <row r="52" spans="1:6">
      <c r="A52" s="416"/>
      <c r="B52" s="386"/>
      <c r="C52" s="386"/>
      <c r="D52" s="386"/>
      <c r="E52" s="386"/>
      <c r="F52" s="386"/>
    </row>
    <row r="53" spans="1:6">
      <c r="A53" s="416"/>
      <c r="B53" s="386"/>
      <c r="C53" s="386"/>
      <c r="D53" s="386"/>
      <c r="E53" s="386"/>
      <c r="F53" s="386"/>
    </row>
    <row r="54" spans="1:6">
      <c r="A54" s="416"/>
      <c r="B54" s="386"/>
      <c r="C54" s="386"/>
      <c r="D54" s="386"/>
      <c r="E54" s="386"/>
      <c r="F54" s="386"/>
    </row>
    <row r="55" spans="1:6">
      <c r="A55" s="416"/>
      <c r="B55" s="386"/>
      <c r="C55" s="386"/>
      <c r="D55" s="386"/>
      <c r="E55" s="386"/>
      <c r="F55" s="386"/>
    </row>
    <row r="56" spans="1:6">
      <c r="A56" s="416"/>
      <c r="B56" s="386"/>
      <c r="C56" s="386"/>
      <c r="D56" s="386"/>
      <c r="E56" s="386"/>
      <c r="F56" s="386"/>
    </row>
    <row r="57" spans="1:6">
      <c r="A57" s="416"/>
      <c r="B57" s="386"/>
      <c r="C57" s="386"/>
      <c r="D57" s="386"/>
      <c r="E57" s="386"/>
      <c r="F57" s="386"/>
    </row>
    <row r="58" spans="1:6">
      <c r="A58" s="416"/>
      <c r="B58" s="386"/>
      <c r="C58" s="386"/>
      <c r="D58" s="386"/>
      <c r="E58" s="386"/>
      <c r="F58" s="386"/>
    </row>
    <row r="59" spans="1:6">
      <c r="A59" s="416"/>
      <c r="B59" s="386"/>
      <c r="C59" s="386"/>
      <c r="D59" s="386"/>
      <c r="E59" s="386"/>
      <c r="F59" s="386"/>
    </row>
    <row r="60" spans="1:6">
      <c r="A60" s="416"/>
      <c r="B60" s="386"/>
      <c r="C60" s="386"/>
      <c r="D60" s="386"/>
      <c r="E60" s="386"/>
      <c r="F60" s="386"/>
    </row>
    <row r="61" spans="1:6">
      <c r="A61" s="416"/>
      <c r="B61" s="386"/>
      <c r="C61" s="386"/>
      <c r="D61" s="386"/>
      <c r="E61" s="386"/>
      <c r="F61" s="386"/>
    </row>
    <row r="62" spans="1:6">
      <c r="A62" s="416"/>
      <c r="B62" s="386"/>
      <c r="C62" s="386"/>
      <c r="D62" s="386"/>
      <c r="E62" s="386"/>
      <c r="F62" s="386"/>
    </row>
    <row r="63" spans="1:6">
      <c r="A63" s="416"/>
      <c r="B63" s="386"/>
      <c r="C63" s="386"/>
      <c r="D63" s="386"/>
      <c r="E63" s="386"/>
      <c r="F63" s="386"/>
    </row>
    <row r="64" spans="1:6">
      <c r="A64" s="416"/>
      <c r="B64" s="386"/>
      <c r="C64" s="386"/>
      <c r="D64" s="386"/>
      <c r="E64" s="386"/>
      <c r="F64" s="386"/>
    </row>
    <row r="65" spans="1:6">
      <c r="A65" s="416"/>
      <c r="B65" s="386"/>
      <c r="C65" s="386"/>
      <c r="D65" s="386"/>
      <c r="E65" s="386"/>
      <c r="F65" s="386"/>
    </row>
    <row r="66" spans="1:6">
      <c r="A66" s="416"/>
      <c r="B66" s="386"/>
      <c r="C66" s="386"/>
      <c r="D66" s="386"/>
      <c r="E66" s="386"/>
      <c r="F66" s="386"/>
    </row>
    <row r="67" spans="1:6">
      <c r="A67" s="416"/>
      <c r="B67" s="386"/>
      <c r="C67" s="386"/>
      <c r="D67" s="386"/>
      <c r="E67" s="386"/>
      <c r="F67" s="386"/>
    </row>
    <row r="68" spans="1:6">
      <c r="A68" s="416"/>
      <c r="B68" s="386"/>
      <c r="C68" s="386"/>
      <c r="D68" s="386"/>
      <c r="E68" s="386"/>
      <c r="F68" s="386"/>
    </row>
    <row r="69" spans="1:6">
      <c r="A69" s="416"/>
      <c r="B69" s="386"/>
      <c r="C69" s="386"/>
      <c r="D69" s="386"/>
      <c r="E69" s="386"/>
      <c r="F69" s="386"/>
    </row>
    <row r="70" spans="1:6">
      <c r="A70" s="416"/>
      <c r="B70" s="386"/>
      <c r="C70" s="386"/>
      <c r="D70" s="386"/>
      <c r="E70" s="386"/>
      <c r="F70" s="386"/>
    </row>
    <row r="71" spans="1:6">
      <c r="A71" s="416"/>
      <c r="B71" s="386"/>
      <c r="C71" s="386"/>
      <c r="D71" s="386"/>
      <c r="E71" s="386"/>
      <c r="F71" s="386"/>
    </row>
    <row r="72" spans="1:6">
      <c r="A72" s="416"/>
      <c r="B72" s="386"/>
      <c r="C72" s="386"/>
      <c r="D72" s="386"/>
      <c r="E72" s="386"/>
      <c r="F72" s="386"/>
    </row>
    <row r="73" spans="1:6">
      <c r="A73" s="416"/>
      <c r="B73" s="386"/>
      <c r="C73" s="386"/>
      <c r="D73" s="386"/>
      <c r="E73" s="386"/>
      <c r="F73" s="386"/>
    </row>
    <row r="74" spans="1:6">
      <c r="A74" s="416"/>
      <c r="B74" s="386"/>
      <c r="C74" s="386"/>
      <c r="D74" s="386"/>
      <c r="E74" s="386"/>
      <c r="F74" s="386"/>
    </row>
    <row r="75" spans="1:6">
      <c r="A75" s="416"/>
      <c r="B75" s="386"/>
      <c r="C75" s="386"/>
      <c r="D75" s="386"/>
      <c r="E75" s="386"/>
      <c r="F75" s="386"/>
    </row>
    <row r="76" spans="1:6">
      <c r="A76" s="416"/>
      <c r="B76" s="386"/>
      <c r="C76" s="386"/>
      <c r="D76" s="386"/>
      <c r="E76" s="386"/>
      <c r="F76" s="386"/>
    </row>
    <row r="77" spans="1:6">
      <c r="A77" s="416"/>
      <c r="B77" s="386"/>
      <c r="C77" s="386"/>
      <c r="D77" s="386"/>
      <c r="E77" s="386"/>
      <c r="F77" s="386"/>
    </row>
    <row r="78" spans="1:6">
      <c r="A78" s="416"/>
      <c r="B78" s="386"/>
      <c r="C78" s="386"/>
      <c r="D78" s="386"/>
      <c r="E78" s="386"/>
      <c r="F78" s="386"/>
    </row>
    <row r="79" spans="1:6">
      <c r="A79" s="416"/>
      <c r="B79" s="386"/>
      <c r="C79" s="386"/>
      <c r="D79" s="386"/>
      <c r="E79" s="386"/>
      <c r="F79" s="386"/>
    </row>
    <row r="80" spans="1:6">
      <c r="A80" s="416"/>
      <c r="B80" s="386"/>
      <c r="C80" s="386"/>
      <c r="D80" s="386"/>
      <c r="E80" s="386"/>
      <c r="F80" s="386"/>
    </row>
    <row r="81" spans="1:6">
      <c r="A81" s="416"/>
      <c r="B81" s="386"/>
      <c r="C81" s="386"/>
      <c r="D81" s="386"/>
      <c r="E81" s="386"/>
      <c r="F81" s="386"/>
    </row>
    <row r="82" spans="1:6">
      <c r="A82" s="416"/>
      <c r="B82" s="386"/>
      <c r="C82" s="386"/>
      <c r="D82" s="386"/>
      <c r="E82" s="386"/>
      <c r="F82" s="386"/>
    </row>
    <row r="83" spans="1:6">
      <c r="A83" s="416"/>
      <c r="B83" s="386"/>
      <c r="C83" s="386"/>
      <c r="D83" s="386"/>
      <c r="E83" s="386"/>
      <c r="F83" s="386"/>
    </row>
    <row r="84" spans="1:6">
      <c r="A84" s="416"/>
      <c r="B84" s="386"/>
      <c r="C84" s="386"/>
      <c r="D84" s="386"/>
      <c r="E84" s="386"/>
      <c r="F84" s="386"/>
    </row>
    <row r="85" spans="1:6">
      <c r="A85" s="416"/>
      <c r="B85" s="386"/>
      <c r="C85" s="386"/>
      <c r="D85" s="386"/>
      <c r="E85" s="386"/>
      <c r="F85" s="386"/>
    </row>
    <row r="86" spans="1:6">
      <c r="A86" s="416"/>
      <c r="B86" s="386"/>
      <c r="C86" s="386"/>
      <c r="D86" s="386"/>
      <c r="E86" s="386"/>
      <c r="F86" s="386"/>
    </row>
    <row r="87" spans="1:6">
      <c r="A87" s="416"/>
      <c r="B87" s="386"/>
      <c r="C87" s="386"/>
      <c r="D87" s="386"/>
      <c r="E87" s="386"/>
      <c r="F87" s="386"/>
    </row>
    <row r="88" spans="1:6">
      <c r="A88" s="416"/>
      <c r="B88" s="386"/>
      <c r="C88" s="386"/>
      <c r="D88" s="386"/>
      <c r="E88" s="386"/>
      <c r="F88" s="386"/>
    </row>
    <row r="89" spans="1:6">
      <c r="A89" s="416"/>
      <c r="B89" s="386"/>
      <c r="C89" s="386"/>
      <c r="D89" s="386"/>
      <c r="E89" s="386"/>
      <c r="F89" s="386"/>
    </row>
    <row r="90" spans="1:6">
      <c r="A90" s="416"/>
      <c r="B90" s="386"/>
      <c r="C90" s="386"/>
      <c r="D90" s="386"/>
      <c r="E90" s="386"/>
      <c r="F90" s="386"/>
    </row>
    <row r="91" spans="1:6">
      <c r="A91" s="416"/>
      <c r="B91" s="386"/>
      <c r="C91" s="386"/>
      <c r="D91" s="386"/>
      <c r="E91" s="386"/>
      <c r="F91" s="386"/>
    </row>
    <row r="92" spans="1:6">
      <c r="A92" s="416"/>
      <c r="B92" s="386"/>
      <c r="C92" s="386"/>
      <c r="D92" s="386"/>
      <c r="E92" s="386"/>
      <c r="F92" s="386"/>
    </row>
    <row r="93" spans="1:6">
      <c r="A93" s="416"/>
      <c r="B93" s="386"/>
      <c r="C93" s="386"/>
      <c r="D93" s="386"/>
      <c r="E93" s="386"/>
      <c r="F93" s="386"/>
    </row>
    <row r="94" spans="1:6">
      <c r="A94" s="416"/>
      <c r="B94" s="386"/>
      <c r="C94" s="386"/>
      <c r="D94" s="386"/>
      <c r="E94" s="386"/>
      <c r="F94" s="386"/>
    </row>
    <row r="95" spans="1:6">
      <c r="A95" s="416"/>
      <c r="B95" s="386"/>
      <c r="C95" s="386"/>
      <c r="D95" s="386"/>
      <c r="E95" s="386"/>
      <c r="F95" s="386"/>
    </row>
    <row r="96" spans="1:6">
      <c r="A96" s="416"/>
      <c r="B96" s="386"/>
      <c r="C96" s="386"/>
      <c r="D96" s="386"/>
      <c r="E96" s="386"/>
      <c r="F96" s="386"/>
    </row>
    <row r="97" spans="1:6">
      <c r="A97" s="416"/>
      <c r="B97" s="386"/>
      <c r="C97" s="386"/>
      <c r="D97" s="386"/>
      <c r="E97" s="386"/>
      <c r="F97" s="386"/>
    </row>
    <row r="98" spans="1:6">
      <c r="A98" s="416"/>
      <c r="B98" s="386"/>
      <c r="C98" s="386"/>
      <c r="D98" s="386"/>
      <c r="E98" s="386"/>
      <c r="F98" s="386"/>
    </row>
    <row r="99" spans="1:6">
      <c r="A99" s="416"/>
      <c r="B99" s="386"/>
      <c r="C99" s="386"/>
      <c r="D99" s="386"/>
      <c r="E99" s="386"/>
      <c r="F99" s="386"/>
    </row>
    <row r="100" spans="1:6">
      <c r="A100" s="416"/>
      <c r="B100" s="386"/>
      <c r="C100" s="386"/>
      <c r="D100" s="386"/>
      <c r="E100" s="386"/>
      <c r="F100" s="386"/>
    </row>
    <row r="101" spans="1:6">
      <c r="A101" s="416"/>
      <c r="B101" s="386"/>
      <c r="C101" s="386"/>
      <c r="D101" s="386"/>
      <c r="E101" s="386"/>
      <c r="F101" s="386"/>
    </row>
    <row r="102" spans="1:6">
      <c r="A102" s="416"/>
      <c r="B102" s="386"/>
      <c r="C102" s="386"/>
      <c r="D102" s="386"/>
      <c r="E102" s="386"/>
      <c r="F102" s="386"/>
    </row>
    <row r="103" spans="1:6">
      <c r="A103" s="416"/>
      <c r="B103" s="386"/>
      <c r="C103" s="386"/>
      <c r="D103" s="386"/>
      <c r="E103" s="386"/>
      <c r="F103" s="386"/>
    </row>
    <row r="104" spans="1:6">
      <c r="A104" s="416"/>
      <c r="B104" s="386"/>
      <c r="C104" s="386"/>
      <c r="D104" s="386"/>
      <c r="E104" s="386"/>
      <c r="F104" s="386"/>
    </row>
    <row r="105" spans="1:6">
      <c r="A105" s="416"/>
      <c r="B105" s="386"/>
      <c r="C105" s="386"/>
      <c r="D105" s="386"/>
      <c r="E105" s="386"/>
      <c r="F105" s="386"/>
    </row>
    <row r="106" spans="1:6">
      <c r="A106" s="416"/>
      <c r="B106" s="386"/>
      <c r="C106" s="386"/>
      <c r="D106" s="386"/>
      <c r="E106" s="386"/>
      <c r="F106" s="386"/>
    </row>
    <row r="107" spans="1:6">
      <c r="A107" s="416"/>
      <c r="B107" s="386"/>
      <c r="C107" s="386"/>
      <c r="D107" s="386"/>
      <c r="E107" s="386"/>
      <c r="F107" s="386"/>
    </row>
    <row r="108" spans="1:6">
      <c r="A108" s="416"/>
      <c r="B108" s="386"/>
      <c r="C108" s="386"/>
      <c r="D108" s="386"/>
      <c r="E108" s="386"/>
      <c r="F108" s="386"/>
    </row>
    <row r="109" spans="1:6">
      <c r="A109" s="416"/>
      <c r="B109" s="386"/>
      <c r="C109" s="386"/>
      <c r="D109" s="386"/>
      <c r="E109" s="386"/>
      <c r="F109" s="386"/>
    </row>
    <row r="110" spans="1:6">
      <c r="A110" s="416"/>
      <c r="B110" s="386"/>
      <c r="C110" s="386"/>
      <c r="D110" s="386"/>
      <c r="E110" s="386"/>
      <c r="F110" s="386"/>
    </row>
    <row r="111" spans="1:6">
      <c r="A111" s="416"/>
      <c r="B111" s="386"/>
      <c r="C111" s="386"/>
      <c r="D111" s="386"/>
      <c r="E111" s="386"/>
      <c r="F111" s="386"/>
    </row>
    <row r="112" spans="1:6">
      <c r="A112" s="416"/>
      <c r="B112" s="386"/>
      <c r="C112" s="386"/>
      <c r="D112" s="386"/>
      <c r="E112" s="386"/>
      <c r="F112" s="386"/>
    </row>
    <row r="113" spans="1:6">
      <c r="A113" s="416"/>
      <c r="B113" s="386"/>
      <c r="C113" s="386"/>
      <c r="D113" s="386"/>
      <c r="E113" s="386"/>
      <c r="F113" s="386"/>
    </row>
    <row r="114" spans="1:6">
      <c r="A114" s="416"/>
      <c r="B114" s="386"/>
      <c r="C114" s="386"/>
      <c r="D114" s="386"/>
      <c r="E114" s="386"/>
      <c r="F114" s="386"/>
    </row>
    <row r="115" spans="1:6">
      <c r="A115" s="416"/>
      <c r="B115" s="386"/>
      <c r="C115" s="386"/>
      <c r="D115" s="386"/>
      <c r="E115" s="386"/>
      <c r="F115" s="386"/>
    </row>
    <row r="116" spans="1:6">
      <c r="A116" s="416"/>
      <c r="B116" s="386"/>
      <c r="C116" s="386"/>
      <c r="D116" s="386"/>
      <c r="E116" s="386"/>
      <c r="F116" s="386"/>
    </row>
    <row r="117" spans="1:6">
      <c r="A117" s="416"/>
      <c r="B117" s="386"/>
      <c r="C117" s="386"/>
      <c r="D117" s="386"/>
      <c r="E117" s="386"/>
      <c r="F117" s="386"/>
    </row>
    <row r="118" spans="1:6">
      <c r="A118" s="416"/>
      <c r="B118" s="386"/>
      <c r="C118" s="386"/>
      <c r="D118" s="386"/>
      <c r="E118" s="386"/>
      <c r="F118" s="386"/>
    </row>
    <row r="119" spans="1:6">
      <c r="A119" s="416"/>
      <c r="B119" s="386"/>
      <c r="C119" s="386"/>
      <c r="D119" s="386"/>
      <c r="E119" s="386"/>
      <c r="F119" s="386"/>
    </row>
    <row r="120" spans="1:6">
      <c r="A120" s="416"/>
      <c r="B120" s="386"/>
      <c r="C120" s="386"/>
      <c r="D120" s="386"/>
      <c r="E120" s="386"/>
      <c r="F120" s="386"/>
    </row>
    <row r="121" spans="1:6">
      <c r="A121" s="416"/>
      <c r="B121" s="386"/>
      <c r="C121" s="386"/>
      <c r="D121" s="386"/>
      <c r="E121" s="386"/>
      <c r="F121" s="386"/>
    </row>
    <row r="122" spans="1:6">
      <c r="A122" s="416"/>
      <c r="B122" s="386"/>
      <c r="C122" s="386"/>
      <c r="D122" s="386"/>
      <c r="E122" s="386"/>
      <c r="F122" s="386"/>
    </row>
    <row r="123" spans="1:6">
      <c r="A123" s="416"/>
      <c r="B123" s="386"/>
      <c r="C123" s="386"/>
      <c r="D123" s="386"/>
      <c r="E123" s="386"/>
      <c r="F123" s="386"/>
    </row>
    <row r="124" spans="1:6">
      <c r="A124" s="416"/>
      <c r="B124" s="386"/>
      <c r="C124" s="386"/>
      <c r="D124" s="386"/>
      <c r="E124" s="386"/>
      <c r="F124" s="386"/>
    </row>
    <row r="125" spans="1:6">
      <c r="A125" s="416"/>
      <c r="B125" s="386"/>
      <c r="C125" s="386"/>
      <c r="D125" s="386"/>
      <c r="E125" s="386"/>
      <c r="F125" s="386"/>
    </row>
    <row r="126" spans="1:6">
      <c r="A126" s="416"/>
      <c r="B126" s="386"/>
      <c r="C126" s="386"/>
      <c r="D126" s="386"/>
      <c r="E126" s="386"/>
      <c r="F126" s="386"/>
    </row>
    <row r="127" spans="1:6">
      <c r="A127" s="416"/>
      <c r="B127" s="386"/>
      <c r="C127" s="386"/>
      <c r="D127" s="386"/>
      <c r="E127" s="386"/>
      <c r="F127" s="386"/>
    </row>
    <row r="128" spans="1:6">
      <c r="A128" s="416"/>
      <c r="B128" s="386"/>
      <c r="C128" s="386"/>
      <c r="D128" s="386"/>
      <c r="E128" s="386"/>
      <c r="F128" s="386"/>
    </row>
    <row r="129" spans="1:6">
      <c r="A129" s="416"/>
      <c r="B129" s="386"/>
      <c r="C129" s="386"/>
      <c r="D129" s="386"/>
      <c r="E129" s="386"/>
      <c r="F129" s="386"/>
    </row>
    <row r="130" spans="1:6">
      <c r="A130" s="416"/>
      <c r="B130" s="386"/>
      <c r="C130" s="386"/>
      <c r="D130" s="386"/>
      <c r="E130" s="386"/>
      <c r="F130" s="386"/>
    </row>
    <row r="131" spans="1:6">
      <c r="A131" s="416"/>
      <c r="B131" s="386"/>
      <c r="C131" s="386"/>
      <c r="D131" s="386"/>
      <c r="E131" s="386"/>
      <c r="F131" s="386"/>
    </row>
    <row r="132" spans="1:6">
      <c r="A132" s="416"/>
      <c r="B132" s="386"/>
      <c r="C132" s="386"/>
      <c r="D132" s="386"/>
      <c r="E132" s="386"/>
      <c r="F132" s="386"/>
    </row>
    <row r="133" spans="1:6">
      <c r="A133" s="416"/>
      <c r="B133" s="386"/>
      <c r="C133" s="386"/>
      <c r="D133" s="386"/>
      <c r="E133" s="386"/>
      <c r="F133" s="386"/>
    </row>
    <row r="134" spans="1:6">
      <c r="A134" s="416"/>
      <c r="B134" s="386"/>
      <c r="C134" s="386"/>
      <c r="D134" s="386"/>
      <c r="E134" s="386"/>
      <c r="F134" s="386"/>
    </row>
    <row r="135" spans="1:6">
      <c r="A135" s="416"/>
      <c r="B135" s="386"/>
      <c r="C135" s="386"/>
      <c r="D135" s="386"/>
      <c r="E135" s="386"/>
      <c r="F135" s="386"/>
    </row>
    <row r="136" spans="1:6">
      <c r="A136" s="416"/>
      <c r="B136" s="386"/>
      <c r="C136" s="386"/>
      <c r="D136" s="386"/>
      <c r="E136" s="386"/>
      <c r="F136" s="386"/>
    </row>
    <row r="137" spans="1:6">
      <c r="A137" s="416"/>
      <c r="B137" s="386"/>
      <c r="C137" s="386"/>
      <c r="D137" s="386"/>
      <c r="E137" s="386"/>
      <c r="F137" s="386"/>
    </row>
    <row r="138" spans="1:6">
      <c r="A138" s="416"/>
      <c r="B138" s="386"/>
      <c r="C138" s="386"/>
      <c r="D138" s="386"/>
      <c r="E138" s="386"/>
      <c r="F138" s="386"/>
    </row>
    <row r="139" spans="1:6">
      <c r="A139" s="416"/>
      <c r="B139" s="386"/>
      <c r="C139" s="386"/>
      <c r="D139" s="386"/>
      <c r="E139" s="386"/>
      <c r="F139" s="386"/>
    </row>
    <row r="140" spans="1:6">
      <c r="A140" s="416"/>
      <c r="B140" s="386"/>
      <c r="C140" s="386"/>
      <c r="D140" s="386"/>
      <c r="E140" s="386"/>
      <c r="F140" s="386"/>
    </row>
    <row r="141" spans="1:6">
      <c r="A141" s="416"/>
      <c r="B141" s="386"/>
      <c r="C141" s="386"/>
      <c r="D141" s="386"/>
      <c r="E141" s="386"/>
      <c r="F141" s="386"/>
    </row>
    <row r="142" spans="1:6">
      <c r="A142" s="416"/>
      <c r="B142" s="386"/>
      <c r="C142" s="386"/>
      <c r="D142" s="386"/>
      <c r="E142" s="386"/>
      <c r="F142" s="386"/>
    </row>
    <row r="143" spans="1:6">
      <c r="A143" s="416"/>
      <c r="B143" s="386"/>
      <c r="C143" s="386"/>
      <c r="D143" s="386"/>
      <c r="E143" s="386"/>
      <c r="F143" s="386"/>
    </row>
    <row r="144" spans="1:6">
      <c r="A144" s="416"/>
      <c r="B144" s="386"/>
      <c r="C144" s="386"/>
      <c r="D144" s="386"/>
      <c r="E144" s="386"/>
      <c r="F144" s="386"/>
    </row>
    <row r="145" spans="1:6">
      <c r="A145" s="416"/>
      <c r="B145" s="386"/>
      <c r="C145" s="386"/>
      <c r="D145" s="386"/>
      <c r="E145" s="386"/>
      <c r="F145" s="386"/>
    </row>
    <row r="146" spans="1:6">
      <c r="A146" s="416"/>
      <c r="B146" s="386"/>
      <c r="C146" s="386"/>
      <c r="D146" s="386"/>
      <c r="E146" s="386"/>
      <c r="F146" s="386"/>
    </row>
    <row r="147" spans="1:6">
      <c r="A147" s="416"/>
      <c r="B147" s="386"/>
      <c r="C147" s="386"/>
      <c r="D147" s="386"/>
      <c r="E147" s="386"/>
      <c r="F147" s="386"/>
    </row>
    <row r="148" spans="1:6">
      <c r="A148" s="416"/>
      <c r="B148" s="386"/>
      <c r="C148" s="386"/>
      <c r="D148" s="386"/>
      <c r="E148" s="386"/>
      <c r="F148" s="386"/>
    </row>
    <row r="149" spans="1:6">
      <c r="A149" s="416"/>
      <c r="B149" s="386"/>
      <c r="C149" s="386"/>
      <c r="D149" s="386"/>
      <c r="E149" s="386"/>
      <c r="F149" s="386"/>
    </row>
    <row r="150" spans="1:6">
      <c r="A150" s="416"/>
      <c r="B150" s="386"/>
      <c r="C150" s="386"/>
      <c r="D150" s="386"/>
      <c r="E150" s="386"/>
      <c r="F150" s="386"/>
    </row>
    <row r="151" spans="1:6">
      <c r="A151" s="416"/>
      <c r="B151" s="386"/>
      <c r="C151" s="386"/>
      <c r="D151" s="386"/>
      <c r="E151" s="386"/>
      <c r="F151" s="386"/>
    </row>
    <row r="152" spans="1:6">
      <c r="A152" s="416"/>
      <c r="B152" s="386"/>
      <c r="C152" s="386"/>
      <c r="D152" s="386"/>
      <c r="E152" s="386"/>
      <c r="F152" s="386"/>
    </row>
    <row r="153" spans="1:6">
      <c r="A153" s="416"/>
      <c r="B153" s="386"/>
      <c r="C153" s="386"/>
      <c r="D153" s="386"/>
      <c r="E153" s="386"/>
      <c r="F153" s="386"/>
    </row>
    <row r="154" spans="1:6">
      <c r="A154" s="416"/>
      <c r="B154" s="386"/>
      <c r="C154" s="386"/>
      <c r="D154" s="386"/>
      <c r="E154" s="386"/>
      <c r="F154" s="386"/>
    </row>
    <row r="155" spans="1:6">
      <c r="A155" s="416"/>
      <c r="B155" s="386"/>
      <c r="C155" s="386"/>
      <c r="D155" s="386"/>
      <c r="E155" s="386"/>
      <c r="F155" s="386"/>
    </row>
    <row r="156" spans="1:6">
      <c r="A156" s="416"/>
      <c r="B156" s="386"/>
      <c r="C156" s="386"/>
      <c r="D156" s="386"/>
      <c r="E156" s="386"/>
      <c r="F156" s="386"/>
    </row>
    <row r="157" spans="1:6">
      <c r="A157" s="416"/>
      <c r="B157" s="386"/>
      <c r="C157" s="386"/>
      <c r="D157" s="386"/>
      <c r="E157" s="386"/>
      <c r="F157" s="386"/>
    </row>
    <row r="158" spans="1:6">
      <c r="A158" s="416"/>
      <c r="B158" s="386"/>
      <c r="C158" s="386"/>
      <c r="D158" s="386"/>
      <c r="E158" s="386"/>
      <c r="F158" s="386"/>
    </row>
    <row r="159" spans="1:6">
      <c r="A159" s="416"/>
      <c r="B159" s="386"/>
      <c r="C159" s="386"/>
      <c r="D159" s="386"/>
      <c r="E159" s="386"/>
      <c r="F159" s="386"/>
    </row>
    <row r="160" spans="1:6">
      <c r="A160" s="416"/>
      <c r="B160" s="386"/>
      <c r="C160" s="386"/>
      <c r="D160" s="386"/>
      <c r="E160" s="386"/>
      <c r="F160" s="386"/>
    </row>
    <row r="161" spans="1:6">
      <c r="A161" s="416"/>
      <c r="B161" s="386"/>
      <c r="C161" s="386"/>
      <c r="D161" s="386"/>
      <c r="E161" s="386"/>
      <c r="F161" s="386"/>
    </row>
    <row r="162" spans="1:6">
      <c r="A162" s="416"/>
      <c r="B162" s="386"/>
      <c r="C162" s="386"/>
      <c r="D162" s="386"/>
      <c r="E162" s="386"/>
      <c r="F162" s="386"/>
    </row>
    <row r="163" spans="1:6">
      <c r="A163" s="416"/>
      <c r="B163" s="386"/>
      <c r="C163" s="386"/>
      <c r="D163" s="386"/>
      <c r="E163" s="386"/>
      <c r="F163" s="386"/>
    </row>
    <row r="164" spans="1:6">
      <c r="A164" s="416"/>
      <c r="B164" s="386"/>
      <c r="C164" s="386"/>
      <c r="D164" s="386"/>
      <c r="E164" s="386"/>
      <c r="F164" s="386"/>
    </row>
    <row r="165" spans="1:6">
      <c r="A165" s="416"/>
      <c r="B165" s="386"/>
      <c r="C165" s="386"/>
      <c r="D165" s="386"/>
      <c r="E165" s="386"/>
      <c r="F165" s="386"/>
    </row>
    <row r="166" spans="1:6">
      <c r="A166" s="416"/>
      <c r="B166" s="386"/>
      <c r="C166" s="386"/>
      <c r="D166" s="386"/>
      <c r="E166" s="386"/>
      <c r="F166" s="386"/>
    </row>
    <row r="167" spans="1:6">
      <c r="A167" s="416"/>
      <c r="B167" s="386"/>
      <c r="C167" s="386"/>
      <c r="D167" s="386"/>
      <c r="E167" s="386"/>
      <c r="F167" s="386"/>
    </row>
    <row r="168" spans="1:6">
      <c r="A168" s="416"/>
      <c r="B168" s="386"/>
      <c r="C168" s="386"/>
      <c r="D168" s="386"/>
      <c r="E168" s="386"/>
      <c r="F168" s="386"/>
    </row>
    <row r="169" spans="1:6">
      <c r="A169" s="416"/>
      <c r="B169" s="386"/>
      <c r="C169" s="386"/>
      <c r="D169" s="386"/>
      <c r="E169" s="386"/>
      <c r="F169" s="386"/>
    </row>
    <row r="170" spans="1:6">
      <c r="A170" s="416"/>
      <c r="B170" s="386"/>
      <c r="C170" s="386"/>
      <c r="D170" s="386"/>
      <c r="E170" s="386"/>
      <c r="F170" s="386"/>
    </row>
    <row r="171" spans="1:6">
      <c r="A171" s="416"/>
      <c r="B171" s="386"/>
      <c r="C171" s="386"/>
      <c r="D171" s="386"/>
      <c r="E171" s="386"/>
      <c r="F171" s="386"/>
    </row>
    <row r="172" spans="1:6">
      <c r="A172" s="416"/>
      <c r="B172" s="386"/>
      <c r="C172" s="386"/>
      <c r="D172" s="386"/>
      <c r="E172" s="386"/>
      <c r="F172" s="386"/>
    </row>
    <row r="173" spans="1:6">
      <c r="A173" s="416"/>
      <c r="B173" s="386"/>
      <c r="C173" s="386"/>
      <c r="D173" s="386"/>
      <c r="E173" s="386"/>
      <c r="F173" s="386"/>
    </row>
    <row r="174" spans="1:6">
      <c r="A174" s="416"/>
      <c r="B174" s="386"/>
      <c r="C174" s="386"/>
      <c r="D174" s="386"/>
      <c r="E174" s="386"/>
      <c r="F174" s="386"/>
    </row>
    <row r="175" spans="1:6">
      <c r="A175" s="416"/>
      <c r="B175" s="386"/>
      <c r="C175" s="386"/>
      <c r="D175" s="386"/>
      <c r="E175" s="386"/>
      <c r="F175" s="386"/>
    </row>
    <row r="176" spans="1:6">
      <c r="A176" s="416"/>
      <c r="B176" s="386"/>
      <c r="C176" s="386"/>
      <c r="D176" s="386"/>
      <c r="E176" s="386"/>
      <c r="F176" s="386"/>
    </row>
    <row r="177" spans="1:6">
      <c r="A177" s="416"/>
      <c r="B177" s="386"/>
      <c r="C177" s="386"/>
      <c r="D177" s="386"/>
      <c r="E177" s="386"/>
      <c r="F177" s="386"/>
    </row>
    <row r="178" spans="1:6">
      <c r="A178" s="416"/>
      <c r="B178" s="386"/>
      <c r="C178" s="386"/>
      <c r="D178" s="386"/>
      <c r="E178" s="386"/>
      <c r="F178" s="386"/>
    </row>
    <row r="179" spans="1:6">
      <c r="A179" s="416"/>
      <c r="B179" s="386"/>
      <c r="C179" s="386"/>
      <c r="D179" s="386"/>
      <c r="E179" s="386"/>
      <c r="F179" s="386"/>
    </row>
    <row r="180" spans="1:6">
      <c r="A180" s="416"/>
      <c r="B180" s="386"/>
      <c r="C180" s="386"/>
      <c r="D180" s="386"/>
      <c r="E180" s="386"/>
      <c r="F180" s="386"/>
    </row>
    <row r="181" spans="1:6">
      <c r="A181" s="416"/>
      <c r="B181" s="386"/>
      <c r="C181" s="386"/>
      <c r="D181" s="386"/>
      <c r="E181" s="386"/>
      <c r="F181" s="386"/>
    </row>
    <row r="182" spans="1:6">
      <c r="A182" s="416"/>
      <c r="B182" s="386"/>
      <c r="C182" s="386"/>
      <c r="D182" s="386"/>
      <c r="E182" s="386"/>
      <c r="F182" s="386"/>
    </row>
    <row r="183" spans="1:6">
      <c r="A183" s="416"/>
      <c r="B183" s="386"/>
      <c r="C183" s="386"/>
      <c r="D183" s="386"/>
      <c r="E183" s="386"/>
      <c r="F183" s="386"/>
    </row>
    <row r="184" spans="1:6">
      <c r="A184" s="416"/>
      <c r="B184" s="386"/>
      <c r="C184" s="386"/>
      <c r="D184" s="386"/>
      <c r="E184" s="386"/>
      <c r="F184" s="386"/>
    </row>
    <row r="185" spans="1:6">
      <c r="A185" s="416"/>
      <c r="B185" s="386"/>
      <c r="C185" s="386"/>
      <c r="D185" s="386"/>
      <c r="E185" s="386"/>
      <c r="F185" s="386"/>
    </row>
    <row r="186" spans="1:6">
      <c r="A186" s="416"/>
      <c r="B186" s="386"/>
      <c r="C186" s="386"/>
      <c r="D186" s="386"/>
      <c r="E186" s="386"/>
      <c r="F186" s="386"/>
    </row>
    <row r="187" spans="1:6">
      <c r="A187" s="416"/>
      <c r="B187" s="386"/>
      <c r="C187" s="386"/>
      <c r="D187" s="386"/>
      <c r="E187" s="386"/>
      <c r="F187" s="386"/>
    </row>
    <row r="188" spans="1:6">
      <c r="A188" s="416"/>
      <c r="B188" s="386"/>
      <c r="C188" s="386"/>
      <c r="D188" s="386"/>
      <c r="E188" s="386"/>
      <c r="F188" s="386"/>
    </row>
    <row r="189" spans="1:6">
      <c r="A189" s="416"/>
      <c r="B189" s="386"/>
      <c r="C189" s="386"/>
      <c r="D189" s="386"/>
      <c r="E189" s="386"/>
      <c r="F189" s="386"/>
    </row>
    <row r="190" spans="1:6">
      <c r="A190" s="416"/>
      <c r="B190" s="386"/>
      <c r="C190" s="386"/>
      <c r="D190" s="386"/>
      <c r="E190" s="386"/>
      <c r="F190" s="386"/>
    </row>
    <row r="191" spans="1:6">
      <c r="A191" s="416"/>
      <c r="B191" s="386"/>
      <c r="C191" s="386"/>
      <c r="D191" s="386"/>
      <c r="E191" s="386"/>
      <c r="F191" s="386"/>
    </row>
    <row r="192" spans="1:6">
      <c r="A192" s="416"/>
      <c r="B192" s="386"/>
      <c r="C192" s="386"/>
      <c r="D192" s="386"/>
      <c r="E192" s="386"/>
      <c r="F192" s="386"/>
    </row>
    <row r="193" spans="1:6">
      <c r="A193" s="416"/>
      <c r="B193" s="386"/>
      <c r="C193" s="386"/>
      <c r="D193" s="386"/>
      <c r="E193" s="386"/>
      <c r="F193" s="386"/>
    </row>
    <row r="194" spans="1:6">
      <c r="A194" s="416"/>
      <c r="B194" s="386"/>
      <c r="C194" s="386"/>
      <c r="D194" s="386"/>
      <c r="E194" s="386"/>
      <c r="F194" s="386"/>
    </row>
    <row r="195" spans="1:6">
      <c r="A195" s="416"/>
      <c r="B195" s="386"/>
      <c r="C195" s="386"/>
      <c r="D195" s="386"/>
      <c r="E195" s="386"/>
      <c r="F195" s="386"/>
    </row>
    <row r="196" spans="1:6">
      <c r="A196" s="416"/>
      <c r="B196" s="386"/>
      <c r="C196" s="386"/>
      <c r="D196" s="386"/>
      <c r="E196" s="386"/>
      <c r="F196" s="386"/>
    </row>
    <row r="197" spans="1:6">
      <c r="A197" s="416"/>
      <c r="B197" s="386"/>
      <c r="C197" s="386"/>
      <c r="D197" s="386"/>
      <c r="E197" s="386"/>
      <c r="F197" s="386"/>
    </row>
    <row r="198" spans="1:6">
      <c r="A198" s="416"/>
      <c r="B198" s="386"/>
      <c r="C198" s="386"/>
      <c r="D198" s="386"/>
      <c r="E198" s="386"/>
      <c r="F198" s="386"/>
    </row>
    <row r="199" spans="1:6">
      <c r="A199" s="416"/>
      <c r="B199" s="386"/>
      <c r="C199" s="386"/>
      <c r="D199" s="386"/>
      <c r="E199" s="386"/>
      <c r="F199" s="386"/>
    </row>
    <row r="200" spans="1:6">
      <c r="A200" s="416"/>
      <c r="B200" s="386"/>
      <c r="C200" s="386"/>
      <c r="D200" s="386"/>
      <c r="E200" s="386"/>
      <c r="F200" s="386"/>
    </row>
    <row r="201" spans="1:6">
      <c r="A201" s="416"/>
      <c r="B201" s="386"/>
      <c r="C201" s="386"/>
      <c r="D201" s="386"/>
      <c r="E201" s="386"/>
      <c r="F201" s="386"/>
    </row>
    <row r="202" spans="1:6">
      <c r="A202" s="416"/>
      <c r="B202" s="386"/>
      <c r="C202" s="386"/>
      <c r="D202" s="386"/>
      <c r="E202" s="386"/>
      <c r="F202" s="386"/>
    </row>
    <row r="203" spans="1:6">
      <c r="A203" s="416"/>
      <c r="B203" s="386"/>
      <c r="C203" s="386"/>
      <c r="D203" s="386"/>
      <c r="E203" s="386"/>
      <c r="F203" s="386"/>
    </row>
    <row r="204" spans="1:6">
      <c r="A204" s="416"/>
      <c r="B204" s="386"/>
      <c r="C204" s="386"/>
      <c r="D204" s="386"/>
      <c r="E204" s="386"/>
      <c r="F204" s="386"/>
    </row>
    <row r="205" spans="1:6">
      <c r="A205" s="416"/>
      <c r="B205" s="386"/>
      <c r="C205" s="386"/>
      <c r="D205" s="386"/>
      <c r="E205" s="386"/>
      <c r="F205" s="386"/>
    </row>
    <row r="206" spans="1:6">
      <c r="A206" s="416"/>
      <c r="B206" s="386"/>
      <c r="C206" s="386"/>
      <c r="D206" s="386"/>
      <c r="E206" s="386"/>
      <c r="F206" s="386"/>
    </row>
    <row r="207" spans="1:6">
      <c r="A207" s="416"/>
      <c r="B207" s="386"/>
      <c r="C207" s="386"/>
      <c r="D207" s="386"/>
      <c r="E207" s="386"/>
      <c r="F207" s="386"/>
    </row>
    <row r="208" spans="1:6">
      <c r="A208" s="416"/>
      <c r="B208" s="386"/>
      <c r="C208" s="386"/>
      <c r="D208" s="386"/>
      <c r="E208" s="386"/>
      <c r="F208" s="386"/>
    </row>
    <row r="209" spans="1:6">
      <c r="A209" s="416"/>
      <c r="B209" s="386"/>
      <c r="C209" s="386"/>
      <c r="D209" s="386"/>
      <c r="E209" s="386"/>
      <c r="F209" s="386"/>
    </row>
    <row r="210" spans="1:6">
      <c r="A210" s="416"/>
      <c r="B210" s="386"/>
      <c r="C210" s="386"/>
      <c r="D210" s="386"/>
      <c r="E210" s="386"/>
      <c r="F210" s="386"/>
    </row>
    <row r="211" spans="1:6">
      <c r="A211" s="416"/>
      <c r="B211" s="386"/>
      <c r="C211" s="386"/>
      <c r="D211" s="386"/>
      <c r="E211" s="386"/>
      <c r="F211" s="386"/>
    </row>
    <row r="212" spans="1:6">
      <c r="A212" s="416"/>
      <c r="B212" s="386"/>
      <c r="C212" s="386"/>
      <c r="D212" s="386"/>
      <c r="E212" s="386"/>
      <c r="F212" s="386"/>
    </row>
    <row r="213" spans="1:6">
      <c r="A213" s="416"/>
      <c r="B213" s="386"/>
      <c r="C213" s="386"/>
      <c r="D213" s="386"/>
      <c r="E213" s="386"/>
      <c r="F213" s="386"/>
    </row>
    <row r="214" spans="1:6">
      <c r="A214" s="416"/>
      <c r="B214" s="386"/>
      <c r="C214" s="386"/>
      <c r="D214" s="386"/>
      <c r="E214" s="386"/>
      <c r="F214" s="386"/>
    </row>
    <row r="215" spans="1:6">
      <c r="A215" s="416"/>
      <c r="B215" s="386"/>
      <c r="C215" s="386"/>
      <c r="D215" s="386"/>
      <c r="E215" s="386"/>
      <c r="F215" s="386"/>
    </row>
    <row r="216" spans="1:6">
      <c r="A216" s="416"/>
      <c r="B216" s="386"/>
      <c r="C216" s="386"/>
      <c r="D216" s="386"/>
      <c r="E216" s="386"/>
      <c r="F216" s="386"/>
    </row>
    <row r="217" spans="1:6">
      <c r="A217" s="416"/>
      <c r="B217" s="386"/>
      <c r="C217" s="386"/>
      <c r="D217" s="386"/>
      <c r="E217" s="386"/>
      <c r="F217" s="386"/>
    </row>
    <row r="218" spans="1:6">
      <c r="A218" s="416"/>
      <c r="B218" s="386"/>
      <c r="C218" s="386"/>
      <c r="D218" s="386"/>
      <c r="E218" s="386"/>
      <c r="F218" s="386"/>
    </row>
    <row r="219" spans="1:6">
      <c r="A219" s="416"/>
      <c r="B219" s="386"/>
      <c r="C219" s="386"/>
      <c r="D219" s="386"/>
      <c r="E219" s="386"/>
      <c r="F219" s="386"/>
    </row>
    <row r="220" spans="1:6">
      <c r="A220" s="416"/>
      <c r="B220" s="386"/>
      <c r="C220" s="386"/>
      <c r="D220" s="386"/>
      <c r="E220" s="386"/>
      <c r="F220" s="386"/>
    </row>
    <row r="221" spans="1:6">
      <c r="A221" s="416"/>
      <c r="B221" s="386"/>
      <c r="C221" s="386"/>
      <c r="D221" s="386"/>
      <c r="E221" s="386"/>
      <c r="F221" s="386"/>
    </row>
    <row r="222" spans="1:6">
      <c r="A222" s="416"/>
      <c r="B222" s="386"/>
      <c r="C222" s="386"/>
      <c r="D222" s="386"/>
      <c r="E222" s="386"/>
      <c r="F222" s="386"/>
    </row>
    <row r="223" spans="1:6">
      <c r="A223" s="416"/>
      <c r="B223" s="386"/>
      <c r="C223" s="386"/>
      <c r="D223" s="386"/>
      <c r="E223" s="386"/>
      <c r="F223" s="386"/>
    </row>
    <row r="224" spans="1:6">
      <c r="A224" s="416"/>
      <c r="B224" s="386"/>
      <c r="C224" s="386"/>
      <c r="D224" s="386"/>
      <c r="E224" s="386"/>
      <c r="F224" s="386"/>
    </row>
    <row r="225" spans="1:6">
      <c r="A225" s="416"/>
      <c r="B225" s="386"/>
      <c r="C225" s="386"/>
      <c r="D225" s="386"/>
      <c r="E225" s="386"/>
      <c r="F225" s="386"/>
    </row>
    <row r="226" spans="1:6">
      <c r="A226" s="416"/>
      <c r="B226" s="386"/>
      <c r="C226" s="386"/>
      <c r="D226" s="386"/>
      <c r="E226" s="386"/>
      <c r="F226" s="386"/>
    </row>
    <row r="227" spans="1:6">
      <c r="A227" s="416"/>
      <c r="B227" s="386"/>
      <c r="C227" s="386"/>
      <c r="D227" s="386"/>
      <c r="E227" s="386"/>
      <c r="F227" s="386"/>
    </row>
    <row r="228" spans="1:6">
      <c r="A228" s="416"/>
      <c r="B228" s="386"/>
      <c r="C228" s="386"/>
      <c r="D228" s="386"/>
      <c r="E228" s="386"/>
      <c r="F228" s="386"/>
    </row>
    <row r="229" spans="1:6">
      <c r="A229" s="416"/>
      <c r="B229" s="386"/>
      <c r="C229" s="386"/>
      <c r="D229" s="386"/>
      <c r="E229" s="386"/>
      <c r="F229" s="386"/>
    </row>
    <row r="230" spans="1:6">
      <c r="A230" s="416"/>
      <c r="B230" s="386"/>
      <c r="C230" s="386"/>
      <c r="D230" s="386"/>
      <c r="E230" s="386"/>
      <c r="F230" s="386"/>
    </row>
    <row r="231" spans="1:6">
      <c r="A231" s="416"/>
      <c r="B231" s="386"/>
      <c r="C231" s="386"/>
      <c r="D231" s="386"/>
      <c r="E231" s="386"/>
      <c r="F231" s="386"/>
    </row>
    <row r="232" spans="1:6">
      <c r="A232" s="416"/>
      <c r="B232" s="386"/>
      <c r="C232" s="386"/>
      <c r="D232" s="386"/>
      <c r="E232" s="386"/>
      <c r="F232" s="386"/>
    </row>
    <row r="233" spans="1:6">
      <c r="A233" s="416"/>
      <c r="B233" s="386"/>
      <c r="C233" s="386"/>
      <c r="D233" s="386"/>
      <c r="E233" s="386"/>
      <c r="F233" s="386"/>
    </row>
    <row r="234" spans="1:6">
      <c r="A234" s="416"/>
      <c r="B234" s="386"/>
      <c r="C234" s="386"/>
      <c r="D234" s="386"/>
      <c r="E234" s="386"/>
      <c r="F234" s="386"/>
    </row>
    <row r="235" spans="1:6">
      <c r="A235" s="416"/>
      <c r="B235" s="386"/>
      <c r="C235" s="386"/>
      <c r="D235" s="386"/>
      <c r="E235" s="386"/>
      <c r="F235" s="386"/>
    </row>
    <row r="236" spans="1:6">
      <c r="A236" s="416"/>
      <c r="B236" s="386"/>
      <c r="C236" s="386"/>
      <c r="D236" s="386"/>
      <c r="E236" s="386"/>
      <c r="F236" s="386"/>
    </row>
    <row r="237" spans="1:6">
      <c r="A237" s="416"/>
      <c r="B237" s="386"/>
      <c r="C237" s="386"/>
      <c r="D237" s="386"/>
      <c r="E237" s="386"/>
      <c r="F237" s="386"/>
    </row>
    <row r="238" spans="1:6">
      <c r="A238" s="416"/>
      <c r="B238" s="386"/>
      <c r="C238" s="386"/>
      <c r="D238" s="386"/>
      <c r="E238" s="386"/>
      <c r="F238" s="386"/>
    </row>
    <row r="239" spans="1:6">
      <c r="A239" s="416"/>
      <c r="B239" s="386"/>
      <c r="C239" s="386"/>
      <c r="D239" s="386"/>
      <c r="E239" s="386"/>
      <c r="F239" s="386"/>
    </row>
    <row r="240" spans="1:6">
      <c r="A240" s="416"/>
      <c r="B240" s="386"/>
      <c r="C240" s="386"/>
      <c r="D240" s="386"/>
      <c r="E240" s="386"/>
      <c r="F240" s="386"/>
    </row>
    <row r="241" spans="1:6">
      <c r="A241" s="416"/>
      <c r="B241" s="386"/>
      <c r="C241" s="386"/>
      <c r="D241" s="386"/>
      <c r="E241" s="386"/>
      <c r="F241" s="386"/>
    </row>
    <row r="242" spans="1:6">
      <c r="A242" s="416"/>
      <c r="B242" s="386"/>
      <c r="C242" s="386"/>
      <c r="D242" s="386"/>
      <c r="E242" s="386"/>
      <c r="F242" s="386"/>
    </row>
    <row r="243" spans="1:6">
      <c r="A243" s="416"/>
      <c r="B243" s="386"/>
      <c r="C243" s="386"/>
      <c r="D243" s="386"/>
      <c r="E243" s="386"/>
      <c r="F243" s="386"/>
    </row>
    <row r="244" spans="1:6">
      <c r="A244" s="416"/>
      <c r="B244" s="386"/>
      <c r="C244" s="386"/>
      <c r="D244" s="386"/>
      <c r="E244" s="386"/>
      <c r="F244" s="386"/>
    </row>
    <row r="245" spans="1:6">
      <c r="A245" s="416"/>
      <c r="B245" s="386"/>
      <c r="C245" s="386"/>
      <c r="D245" s="386"/>
      <c r="E245" s="386"/>
      <c r="F245" s="386"/>
    </row>
    <row r="246" spans="1:6">
      <c r="A246" s="416"/>
      <c r="B246" s="386"/>
      <c r="C246" s="386"/>
      <c r="D246" s="386"/>
      <c r="E246" s="386"/>
      <c r="F246" s="386"/>
    </row>
    <row r="247" spans="1:6">
      <c r="A247" s="416"/>
      <c r="B247" s="386"/>
      <c r="C247" s="386"/>
      <c r="D247" s="386"/>
      <c r="E247" s="386"/>
      <c r="F247" s="386"/>
    </row>
    <row r="248" spans="1:6">
      <c r="A248" s="416"/>
      <c r="B248" s="386"/>
      <c r="C248" s="386"/>
      <c r="D248" s="386"/>
      <c r="E248" s="386"/>
      <c r="F248" s="386"/>
    </row>
    <row r="249" spans="1:6">
      <c r="A249" s="416"/>
      <c r="B249" s="386"/>
      <c r="C249" s="386"/>
      <c r="D249" s="386"/>
      <c r="E249" s="386"/>
      <c r="F249" s="386"/>
    </row>
    <row r="250" spans="1:6">
      <c r="A250" s="416"/>
      <c r="B250" s="386"/>
      <c r="C250" s="386"/>
      <c r="D250" s="386"/>
      <c r="E250" s="386"/>
      <c r="F250" s="386"/>
    </row>
    <row r="251" spans="1:6">
      <c r="A251" s="416"/>
      <c r="B251" s="386"/>
      <c r="C251" s="386"/>
      <c r="D251" s="386"/>
      <c r="E251" s="386"/>
      <c r="F251" s="386"/>
    </row>
    <row r="252" spans="1:6">
      <c r="A252" s="416"/>
      <c r="B252" s="386"/>
      <c r="C252" s="386"/>
      <c r="D252" s="386"/>
      <c r="E252" s="386"/>
      <c r="F252" s="386"/>
    </row>
    <row r="253" spans="1:6">
      <c r="A253" s="416"/>
      <c r="B253" s="386"/>
      <c r="C253" s="386"/>
      <c r="D253" s="386"/>
      <c r="E253" s="386"/>
      <c r="F253" s="386"/>
    </row>
    <row r="254" spans="1:6">
      <c r="A254" s="416"/>
      <c r="B254" s="386"/>
      <c r="C254" s="386"/>
      <c r="D254" s="386"/>
      <c r="E254" s="386"/>
      <c r="F254" s="386"/>
    </row>
    <row r="255" spans="1:6">
      <c r="A255" s="416"/>
      <c r="B255" s="386"/>
      <c r="C255" s="386"/>
      <c r="D255" s="386"/>
      <c r="E255" s="386"/>
      <c r="F255" s="386"/>
    </row>
    <row r="256" spans="1:6">
      <c r="A256" s="416"/>
      <c r="B256" s="386"/>
      <c r="C256" s="386"/>
      <c r="D256" s="386"/>
      <c r="E256" s="386"/>
      <c r="F256" s="386"/>
    </row>
    <row r="257" spans="1:6">
      <c r="A257" s="416"/>
      <c r="B257" s="386"/>
      <c r="C257" s="386"/>
      <c r="D257" s="386"/>
      <c r="E257" s="386"/>
      <c r="F257" s="386"/>
    </row>
    <row r="258" spans="1:6">
      <c r="A258" s="416"/>
      <c r="B258" s="386"/>
      <c r="C258" s="386"/>
      <c r="D258" s="386"/>
      <c r="E258" s="386"/>
      <c r="F258" s="386"/>
    </row>
    <row r="259" spans="1:6">
      <c r="A259" s="416"/>
      <c r="B259" s="386"/>
      <c r="C259" s="386"/>
      <c r="D259" s="386"/>
      <c r="E259" s="386"/>
      <c r="F259" s="386"/>
    </row>
    <row r="260" spans="1:6">
      <c r="A260" s="416"/>
      <c r="B260" s="386"/>
      <c r="C260" s="386"/>
      <c r="D260" s="386"/>
      <c r="E260" s="386"/>
      <c r="F260" s="386"/>
    </row>
    <row r="261" spans="1:6">
      <c r="A261" s="416"/>
      <c r="B261" s="386"/>
      <c r="C261" s="386"/>
      <c r="D261" s="386"/>
      <c r="E261" s="386"/>
      <c r="F261" s="386"/>
    </row>
    <row r="262" spans="1:6">
      <c r="A262" s="416"/>
      <c r="B262" s="386"/>
      <c r="C262" s="386"/>
      <c r="D262" s="386"/>
      <c r="E262" s="386"/>
      <c r="F262" s="386"/>
    </row>
    <row r="263" spans="1:6">
      <c r="A263" s="416"/>
      <c r="B263" s="386"/>
      <c r="C263" s="386"/>
      <c r="D263" s="386"/>
      <c r="E263" s="386"/>
      <c r="F263" s="386"/>
    </row>
    <row r="264" spans="1:6">
      <c r="A264" s="416"/>
      <c r="B264" s="386"/>
      <c r="C264" s="386"/>
      <c r="D264" s="386"/>
      <c r="E264" s="386"/>
      <c r="F264" s="386"/>
    </row>
    <row r="265" spans="1:6">
      <c r="A265" s="416"/>
      <c r="B265" s="386"/>
      <c r="C265" s="386"/>
      <c r="D265" s="386"/>
      <c r="E265" s="386"/>
      <c r="F265" s="386"/>
    </row>
    <row r="266" spans="1:6">
      <c r="A266" s="416"/>
      <c r="B266" s="386"/>
      <c r="C266" s="386"/>
      <c r="D266" s="386"/>
      <c r="E266" s="386"/>
      <c r="F266" s="386"/>
    </row>
    <row r="267" spans="1:6">
      <c r="A267" s="416"/>
      <c r="B267" s="386"/>
      <c r="C267" s="386"/>
      <c r="D267" s="386"/>
      <c r="E267" s="386"/>
      <c r="F267" s="386"/>
    </row>
    <row r="268" spans="1:6">
      <c r="A268" s="416"/>
      <c r="B268" s="386"/>
      <c r="C268" s="386"/>
      <c r="D268" s="386"/>
      <c r="E268" s="386"/>
      <c r="F268" s="386"/>
    </row>
    <row r="269" spans="1:6">
      <c r="A269" s="416"/>
      <c r="B269" s="386"/>
      <c r="C269" s="386"/>
      <c r="D269" s="386"/>
      <c r="E269" s="386"/>
      <c r="F269" s="386"/>
    </row>
    <row r="270" spans="1:6">
      <c r="A270" s="416"/>
      <c r="B270" s="386"/>
      <c r="C270" s="386"/>
      <c r="D270" s="386"/>
      <c r="E270" s="386"/>
      <c r="F270" s="386"/>
    </row>
    <row r="271" spans="1:6">
      <c r="A271" s="416"/>
      <c r="B271" s="386"/>
      <c r="C271" s="386"/>
      <c r="D271" s="386"/>
      <c r="E271" s="386"/>
      <c r="F271" s="386"/>
    </row>
    <row r="272" spans="1:6">
      <c r="A272" s="416"/>
      <c r="B272" s="386"/>
      <c r="C272" s="386"/>
      <c r="D272" s="386"/>
      <c r="E272" s="386"/>
      <c r="F272" s="386"/>
    </row>
    <row r="273" spans="1:6">
      <c r="A273" s="416"/>
      <c r="B273" s="386"/>
      <c r="C273" s="386"/>
      <c r="D273" s="386"/>
      <c r="E273" s="386"/>
      <c r="F273" s="386"/>
    </row>
    <row r="274" spans="1:6">
      <c r="A274" s="416"/>
      <c r="B274" s="386"/>
      <c r="C274" s="386"/>
      <c r="D274" s="386"/>
      <c r="E274" s="386"/>
      <c r="F274" s="386"/>
    </row>
    <row r="275" spans="1:6">
      <c r="A275" s="416"/>
      <c r="B275" s="386"/>
      <c r="C275" s="386"/>
      <c r="D275" s="386"/>
      <c r="E275" s="386"/>
      <c r="F275" s="386"/>
    </row>
    <row r="276" spans="1:6">
      <c r="A276" s="416"/>
      <c r="B276" s="386"/>
      <c r="C276" s="386"/>
      <c r="D276" s="386"/>
      <c r="E276" s="386"/>
      <c r="F276" s="386"/>
    </row>
    <row r="277" spans="1:6">
      <c r="A277" s="416"/>
      <c r="B277" s="386"/>
      <c r="C277" s="386"/>
      <c r="D277" s="386"/>
      <c r="E277" s="386"/>
      <c r="F277" s="386"/>
    </row>
    <row r="278" spans="1:6">
      <c r="A278" s="416"/>
      <c r="B278" s="386"/>
      <c r="C278" s="386"/>
      <c r="D278" s="386"/>
      <c r="E278" s="386"/>
      <c r="F278" s="386"/>
    </row>
    <row r="279" spans="1:6">
      <c r="A279" s="416"/>
      <c r="B279" s="386"/>
      <c r="C279" s="386"/>
      <c r="D279" s="386"/>
      <c r="E279" s="386"/>
      <c r="F279" s="386"/>
    </row>
    <row r="280" spans="1:6">
      <c r="A280" s="416"/>
      <c r="B280" s="386"/>
      <c r="C280" s="386"/>
      <c r="D280" s="386"/>
      <c r="E280" s="386"/>
      <c r="F280" s="386"/>
    </row>
    <row r="281" spans="1:6">
      <c r="A281" s="416"/>
      <c r="B281" s="386"/>
      <c r="C281" s="386"/>
      <c r="D281" s="386"/>
      <c r="E281" s="386"/>
      <c r="F281" s="386"/>
    </row>
    <row r="282" spans="1:6">
      <c r="A282" s="416"/>
      <c r="B282" s="386"/>
      <c r="C282" s="386"/>
      <c r="D282" s="386"/>
      <c r="E282" s="386"/>
      <c r="F282" s="386"/>
    </row>
    <row r="283" spans="1:6">
      <c r="A283" s="416"/>
      <c r="B283" s="386"/>
      <c r="C283" s="386"/>
      <c r="D283" s="386"/>
      <c r="E283" s="386"/>
      <c r="F283" s="386"/>
    </row>
    <row r="284" spans="1:6">
      <c r="A284" s="416"/>
      <c r="B284" s="386"/>
      <c r="C284" s="386"/>
      <c r="D284" s="386"/>
      <c r="E284" s="386"/>
      <c r="F284" s="386"/>
    </row>
    <row r="285" spans="1:6">
      <c r="A285" s="416"/>
      <c r="B285" s="386"/>
      <c r="C285" s="386"/>
      <c r="D285" s="386"/>
      <c r="E285" s="386"/>
      <c r="F285" s="386"/>
    </row>
    <row r="286" spans="1:6">
      <c r="A286" s="416"/>
      <c r="B286" s="386"/>
      <c r="C286" s="386"/>
      <c r="D286" s="386"/>
      <c r="E286" s="386"/>
      <c r="F286" s="386"/>
    </row>
    <row r="287" spans="1:6">
      <c r="A287" s="416"/>
      <c r="B287" s="386"/>
      <c r="C287" s="386"/>
      <c r="D287" s="386"/>
      <c r="E287" s="386"/>
      <c r="F287" s="386"/>
    </row>
    <row r="288" spans="1:6">
      <c r="A288" s="416"/>
      <c r="B288" s="386"/>
      <c r="C288" s="386"/>
      <c r="D288" s="386"/>
      <c r="E288" s="386"/>
      <c r="F288" s="386"/>
    </row>
    <row r="289" spans="1:6">
      <c r="A289" s="416"/>
      <c r="B289" s="386"/>
      <c r="C289" s="386"/>
      <c r="D289" s="386"/>
      <c r="E289" s="386"/>
      <c r="F289" s="386"/>
    </row>
    <row r="290" spans="1:6">
      <c r="A290" s="416"/>
      <c r="B290" s="386"/>
      <c r="C290" s="386"/>
      <c r="D290" s="386"/>
      <c r="E290" s="386"/>
      <c r="F290" s="386"/>
    </row>
    <row r="291" spans="1:6">
      <c r="A291" s="416"/>
      <c r="B291" s="386"/>
      <c r="C291" s="386"/>
      <c r="D291" s="386"/>
      <c r="E291" s="386"/>
      <c r="F291" s="386"/>
    </row>
    <row r="292" spans="1:6">
      <c r="A292" s="416"/>
      <c r="B292" s="386"/>
      <c r="C292" s="386"/>
      <c r="D292" s="386"/>
      <c r="E292" s="386"/>
      <c r="F292" s="386"/>
    </row>
    <row r="293" spans="1:6">
      <c r="A293" s="416"/>
      <c r="B293" s="386"/>
      <c r="C293" s="386"/>
      <c r="D293" s="386"/>
      <c r="E293" s="386"/>
      <c r="F293" s="386"/>
    </row>
    <row r="294" spans="1:6">
      <c r="A294" s="416"/>
      <c r="B294" s="386"/>
      <c r="C294" s="386"/>
      <c r="D294" s="386"/>
      <c r="E294" s="386"/>
      <c r="F294" s="386"/>
    </row>
    <row r="295" spans="1:6">
      <c r="A295" s="416"/>
      <c r="B295" s="386"/>
      <c r="C295" s="386"/>
      <c r="D295" s="386"/>
      <c r="E295" s="386"/>
      <c r="F295" s="386"/>
    </row>
    <row r="296" spans="1:6">
      <c r="A296" s="416"/>
      <c r="B296" s="386"/>
      <c r="C296" s="386"/>
      <c r="D296" s="386"/>
      <c r="E296" s="386"/>
      <c r="F296" s="386"/>
    </row>
    <row r="297" spans="1:6">
      <c r="A297" s="416"/>
      <c r="B297" s="386"/>
      <c r="C297" s="386"/>
      <c r="D297" s="386"/>
      <c r="E297" s="386"/>
      <c r="F297" s="386"/>
    </row>
    <row r="298" spans="1:6">
      <c r="A298" s="416"/>
      <c r="B298" s="386"/>
      <c r="C298" s="386"/>
      <c r="D298" s="386"/>
      <c r="E298" s="386"/>
      <c r="F298" s="386"/>
    </row>
    <row r="299" spans="1:6">
      <c r="A299" s="416"/>
      <c r="B299" s="386"/>
      <c r="C299" s="386"/>
      <c r="D299" s="386"/>
      <c r="E299" s="386"/>
      <c r="F299" s="386"/>
    </row>
    <row r="300" spans="1:6">
      <c r="A300" s="416"/>
      <c r="B300" s="386"/>
      <c r="C300" s="386"/>
      <c r="D300" s="386"/>
      <c r="E300" s="386"/>
      <c r="F300" s="386"/>
    </row>
    <row r="301" spans="1:6">
      <c r="A301" s="416"/>
      <c r="B301" s="386"/>
      <c r="C301" s="386"/>
      <c r="D301" s="386"/>
      <c r="E301" s="386"/>
      <c r="F301" s="386"/>
    </row>
    <row r="302" spans="1:6">
      <c r="A302" s="416"/>
      <c r="B302" s="386"/>
      <c r="C302" s="386"/>
      <c r="D302" s="386"/>
      <c r="E302" s="386"/>
      <c r="F302" s="386"/>
    </row>
    <row r="303" spans="1:6">
      <c r="A303" s="416"/>
      <c r="B303" s="386"/>
      <c r="C303" s="386"/>
      <c r="D303" s="386"/>
      <c r="E303" s="386"/>
      <c r="F303" s="386"/>
    </row>
    <row r="304" spans="1:6">
      <c r="A304" s="416"/>
      <c r="B304" s="386"/>
      <c r="C304" s="386"/>
      <c r="D304" s="386"/>
      <c r="E304" s="386"/>
      <c r="F304" s="386"/>
    </row>
    <row r="305" spans="1:6">
      <c r="A305" s="416"/>
      <c r="B305" s="386"/>
      <c r="C305" s="386"/>
      <c r="D305" s="386"/>
      <c r="E305" s="386"/>
      <c r="F305" s="386"/>
    </row>
    <row r="306" spans="1:6">
      <c r="A306" s="416"/>
      <c r="B306" s="386"/>
      <c r="C306" s="386"/>
      <c r="D306" s="386"/>
      <c r="E306" s="386"/>
      <c r="F306" s="386"/>
    </row>
    <row r="307" spans="1:6">
      <c r="A307" s="416"/>
      <c r="B307" s="386"/>
      <c r="C307" s="386"/>
      <c r="D307" s="386"/>
      <c r="E307" s="386"/>
      <c r="F307" s="386"/>
    </row>
    <row r="308" spans="1:6">
      <c r="A308" s="416"/>
      <c r="B308" s="386"/>
      <c r="C308" s="386"/>
      <c r="D308" s="386"/>
      <c r="E308" s="386"/>
      <c r="F308" s="386"/>
    </row>
    <row r="309" spans="1:6">
      <c r="A309" s="416"/>
      <c r="B309" s="386"/>
      <c r="C309" s="386"/>
      <c r="D309" s="386"/>
      <c r="E309" s="386"/>
      <c r="F309" s="386"/>
    </row>
    <row r="310" spans="1:6">
      <c r="A310" s="416"/>
      <c r="B310" s="386"/>
      <c r="C310" s="386"/>
      <c r="D310" s="386"/>
      <c r="E310" s="386"/>
      <c r="F310" s="386"/>
    </row>
    <row r="311" spans="1:6">
      <c r="A311" s="416"/>
      <c r="B311" s="386"/>
      <c r="C311" s="386"/>
      <c r="D311" s="386"/>
      <c r="E311" s="386"/>
      <c r="F311" s="386"/>
    </row>
    <row r="312" spans="1:6">
      <c r="A312" s="416"/>
      <c r="B312" s="386"/>
      <c r="C312" s="386"/>
      <c r="D312" s="386"/>
      <c r="E312" s="386"/>
      <c r="F312" s="386"/>
    </row>
    <row r="313" spans="1:6">
      <c r="A313" s="416"/>
      <c r="B313" s="386"/>
      <c r="C313" s="386"/>
      <c r="D313" s="386"/>
      <c r="E313" s="386"/>
      <c r="F313" s="386"/>
    </row>
    <row r="314" spans="1:6">
      <c r="A314" s="416"/>
      <c r="B314" s="386"/>
      <c r="C314" s="386"/>
      <c r="D314" s="386"/>
      <c r="E314" s="386"/>
      <c r="F314" s="386"/>
    </row>
    <row r="315" spans="1:6">
      <c r="A315" s="416"/>
      <c r="B315" s="386"/>
      <c r="C315" s="386"/>
      <c r="D315" s="386"/>
      <c r="E315" s="386"/>
      <c r="F315" s="386"/>
    </row>
    <row r="316" spans="1:6">
      <c r="A316" s="416"/>
      <c r="B316" s="386"/>
      <c r="C316" s="386"/>
      <c r="D316" s="386"/>
      <c r="E316" s="386"/>
      <c r="F316" s="386"/>
    </row>
    <row r="317" spans="1:6">
      <c r="A317" s="416"/>
      <c r="B317" s="386"/>
      <c r="C317" s="386"/>
      <c r="D317" s="386"/>
      <c r="E317" s="386"/>
      <c r="F317" s="386"/>
    </row>
    <row r="318" spans="1:6">
      <c r="A318" s="416"/>
      <c r="B318" s="386"/>
      <c r="C318" s="386"/>
      <c r="D318" s="386"/>
      <c r="E318" s="386"/>
      <c r="F318" s="386"/>
    </row>
    <row r="319" spans="1:6">
      <c r="A319" s="416"/>
      <c r="B319" s="386"/>
      <c r="C319" s="386"/>
      <c r="D319" s="386"/>
      <c r="E319" s="386"/>
      <c r="F319" s="386"/>
    </row>
    <row r="320" spans="1:6">
      <c r="A320" s="416"/>
      <c r="B320" s="386"/>
      <c r="C320" s="386"/>
      <c r="D320" s="386"/>
      <c r="E320" s="386"/>
      <c r="F320" s="386"/>
    </row>
    <row r="321" spans="1:6">
      <c r="A321" s="416"/>
      <c r="B321" s="386"/>
      <c r="C321" s="386"/>
      <c r="D321" s="386"/>
      <c r="E321" s="386"/>
      <c r="F321" s="386"/>
    </row>
    <row r="322" spans="1:6">
      <c r="A322" s="416"/>
      <c r="B322" s="386"/>
      <c r="C322" s="386"/>
      <c r="D322" s="386"/>
      <c r="E322" s="386"/>
      <c r="F322" s="386"/>
    </row>
    <row r="323" spans="1:6">
      <c r="A323" s="416"/>
      <c r="B323" s="386"/>
      <c r="C323" s="386"/>
      <c r="D323" s="386"/>
      <c r="E323" s="386"/>
      <c r="F323" s="386"/>
    </row>
    <row r="324" spans="1:6">
      <c r="A324" s="416"/>
      <c r="B324" s="386"/>
      <c r="C324" s="386"/>
      <c r="D324" s="386"/>
      <c r="E324" s="386"/>
      <c r="F324" s="386"/>
    </row>
    <row r="325" spans="1:6">
      <c r="A325" s="416"/>
      <c r="B325" s="386"/>
      <c r="C325" s="386"/>
      <c r="D325" s="386"/>
      <c r="E325" s="386"/>
      <c r="F325" s="386"/>
    </row>
    <row r="326" spans="1:6">
      <c r="A326" s="416"/>
      <c r="B326" s="386"/>
      <c r="C326" s="386"/>
      <c r="D326" s="386"/>
      <c r="E326" s="386"/>
      <c r="F326" s="386"/>
    </row>
    <row r="327" spans="1:6">
      <c r="A327" s="416"/>
      <c r="B327" s="386"/>
      <c r="C327" s="386"/>
      <c r="D327" s="386"/>
      <c r="E327" s="386"/>
      <c r="F327" s="386"/>
    </row>
    <row r="328" spans="1:6">
      <c r="A328" s="416"/>
      <c r="B328" s="386"/>
      <c r="C328" s="386"/>
      <c r="D328" s="386"/>
      <c r="E328" s="386"/>
      <c r="F328" s="386"/>
    </row>
    <row r="329" spans="1:6">
      <c r="A329" s="416"/>
      <c r="B329" s="386"/>
      <c r="C329" s="386"/>
      <c r="D329" s="386"/>
      <c r="E329" s="386"/>
      <c r="F329" s="386"/>
    </row>
    <row r="330" spans="1:6">
      <c r="A330" s="416"/>
      <c r="B330" s="386"/>
      <c r="C330" s="386"/>
      <c r="D330" s="386"/>
      <c r="E330" s="386"/>
      <c r="F330" s="386"/>
    </row>
    <row r="331" spans="1:6">
      <c r="A331" s="416"/>
      <c r="B331" s="386"/>
      <c r="C331" s="386"/>
      <c r="D331" s="386"/>
      <c r="E331" s="386"/>
      <c r="F331" s="386"/>
    </row>
    <row r="332" spans="1:6">
      <c r="A332" s="416"/>
      <c r="B332" s="386"/>
      <c r="C332" s="386"/>
      <c r="D332" s="386"/>
      <c r="E332" s="386"/>
      <c r="F332" s="386"/>
    </row>
    <row r="333" spans="1:6">
      <c r="A333" s="416"/>
      <c r="B333" s="386"/>
      <c r="C333" s="386"/>
      <c r="D333" s="386"/>
      <c r="E333" s="386"/>
      <c r="F333" s="386"/>
    </row>
    <row r="334" spans="1:6">
      <c r="A334" s="416"/>
      <c r="B334" s="386"/>
      <c r="C334" s="386"/>
      <c r="D334" s="386"/>
      <c r="E334" s="386"/>
      <c r="F334" s="386"/>
    </row>
    <row r="335" spans="1:6">
      <c r="A335" s="416"/>
      <c r="B335" s="386"/>
      <c r="C335" s="386"/>
      <c r="D335" s="386"/>
      <c r="E335" s="386"/>
      <c r="F335" s="386"/>
    </row>
    <row r="336" spans="1:6">
      <c r="A336" s="416"/>
      <c r="B336" s="386"/>
      <c r="C336" s="386"/>
      <c r="D336" s="386"/>
      <c r="E336" s="386"/>
      <c r="F336" s="386"/>
    </row>
    <row r="337" spans="1:6">
      <c r="A337" s="416"/>
      <c r="B337" s="386"/>
      <c r="C337" s="386"/>
      <c r="D337" s="386"/>
      <c r="E337" s="386"/>
      <c r="F337" s="386"/>
    </row>
    <row r="338" spans="1:6">
      <c r="A338" s="416"/>
      <c r="B338" s="386"/>
      <c r="C338" s="386"/>
      <c r="D338" s="386"/>
      <c r="E338" s="386"/>
      <c r="F338" s="386"/>
    </row>
    <row r="339" spans="1:6">
      <c r="A339" s="416"/>
      <c r="B339" s="386"/>
      <c r="C339" s="386"/>
      <c r="D339" s="386"/>
      <c r="E339" s="386"/>
      <c r="F339" s="386"/>
    </row>
    <row r="340" spans="1:6">
      <c r="A340" s="416"/>
      <c r="B340" s="386"/>
      <c r="C340" s="386"/>
      <c r="D340" s="386"/>
      <c r="E340" s="386"/>
      <c r="F340" s="386"/>
    </row>
    <row r="341" spans="1:6">
      <c r="A341" s="416"/>
      <c r="B341" s="386"/>
      <c r="C341" s="386"/>
      <c r="D341" s="386"/>
      <c r="E341" s="386"/>
      <c r="F341" s="386"/>
    </row>
    <row r="342" spans="1:6">
      <c r="A342" s="416"/>
      <c r="B342" s="386"/>
      <c r="C342" s="386"/>
      <c r="D342" s="386"/>
      <c r="E342" s="386"/>
      <c r="F342" s="386"/>
    </row>
    <row r="343" spans="1:6">
      <c r="A343" s="416"/>
      <c r="B343" s="386"/>
      <c r="C343" s="386"/>
      <c r="D343" s="386"/>
      <c r="E343" s="386"/>
      <c r="F343" s="386"/>
    </row>
    <row r="344" spans="1:6">
      <c r="A344" s="416"/>
      <c r="B344" s="386"/>
      <c r="C344" s="386"/>
      <c r="D344" s="386"/>
      <c r="E344" s="386"/>
      <c r="F344" s="386"/>
    </row>
    <row r="345" spans="1:6">
      <c r="A345" s="416"/>
      <c r="B345" s="386"/>
      <c r="C345" s="386"/>
      <c r="D345" s="386"/>
      <c r="E345" s="386"/>
      <c r="F345" s="386"/>
    </row>
    <row r="346" spans="1:6">
      <c r="A346" s="416"/>
      <c r="B346" s="386"/>
      <c r="C346" s="386"/>
      <c r="D346" s="386"/>
      <c r="E346" s="386"/>
      <c r="F346" s="386"/>
    </row>
    <row r="347" spans="1:6">
      <c r="A347" s="416"/>
      <c r="B347" s="386"/>
      <c r="C347" s="386"/>
      <c r="D347" s="386"/>
      <c r="E347" s="386"/>
      <c r="F347" s="386"/>
    </row>
    <row r="348" spans="1:6">
      <c r="A348" s="416"/>
      <c r="B348" s="386"/>
      <c r="C348" s="386"/>
      <c r="D348" s="386"/>
      <c r="E348" s="386"/>
      <c r="F348" s="386"/>
    </row>
    <row r="349" spans="1:6">
      <c r="A349" s="416"/>
      <c r="B349" s="386"/>
      <c r="C349" s="386"/>
      <c r="D349" s="386"/>
      <c r="E349" s="386"/>
      <c r="F349" s="386"/>
    </row>
    <row r="350" spans="1:6">
      <c r="A350" s="416"/>
      <c r="B350" s="386"/>
      <c r="C350" s="386"/>
      <c r="D350" s="386"/>
      <c r="E350" s="386"/>
      <c r="F350" s="386"/>
    </row>
    <row r="351" spans="1:6">
      <c r="A351" s="416"/>
      <c r="B351" s="386"/>
      <c r="C351" s="386"/>
      <c r="D351" s="386"/>
      <c r="E351" s="386"/>
      <c r="F351" s="386"/>
    </row>
    <row r="352" spans="1:6">
      <c r="A352" s="416"/>
      <c r="B352" s="386"/>
      <c r="C352" s="386"/>
      <c r="D352" s="386"/>
      <c r="E352" s="386"/>
      <c r="F352" s="386"/>
    </row>
    <row r="353" spans="1:6">
      <c r="A353" s="416"/>
      <c r="B353" s="386"/>
      <c r="C353" s="386"/>
      <c r="D353" s="386"/>
      <c r="E353" s="386"/>
      <c r="F353" s="386"/>
    </row>
    <row r="354" spans="1:6">
      <c r="A354" s="416"/>
      <c r="B354" s="386"/>
      <c r="C354" s="386"/>
      <c r="D354" s="386"/>
      <c r="E354" s="386"/>
      <c r="F354" s="386"/>
    </row>
    <row r="355" spans="1:6">
      <c r="A355" s="416"/>
      <c r="B355" s="386"/>
      <c r="C355" s="386"/>
      <c r="D355" s="386"/>
      <c r="E355" s="386"/>
      <c r="F355" s="386"/>
    </row>
    <row r="356" spans="1:6">
      <c r="A356" s="416"/>
      <c r="B356" s="386"/>
      <c r="C356" s="386"/>
      <c r="D356" s="386"/>
      <c r="E356" s="386"/>
      <c r="F356" s="386"/>
    </row>
    <row r="357" spans="1:6">
      <c r="A357" s="416"/>
      <c r="B357" s="386"/>
      <c r="C357" s="386"/>
      <c r="D357" s="386"/>
      <c r="E357" s="386"/>
      <c r="F357" s="386"/>
    </row>
    <row r="358" spans="1:6">
      <c r="A358" s="416"/>
      <c r="B358" s="386"/>
      <c r="C358" s="386"/>
      <c r="D358" s="386"/>
      <c r="E358" s="386"/>
      <c r="F358" s="386"/>
    </row>
    <row r="359" spans="1:6">
      <c r="A359" s="416"/>
      <c r="B359" s="386"/>
      <c r="C359" s="386"/>
      <c r="D359" s="386"/>
      <c r="E359" s="386"/>
      <c r="F359" s="386"/>
    </row>
    <row r="360" spans="1:6">
      <c r="A360" s="416"/>
      <c r="B360" s="386"/>
      <c r="C360" s="386"/>
      <c r="D360" s="386"/>
      <c r="E360" s="386"/>
      <c r="F360" s="386"/>
    </row>
    <row r="361" spans="1:6">
      <c r="A361" s="416"/>
      <c r="B361" s="386"/>
      <c r="C361" s="386"/>
      <c r="D361" s="386"/>
      <c r="E361" s="386"/>
      <c r="F361" s="386"/>
    </row>
    <row r="362" spans="1:6">
      <c r="A362" s="416"/>
      <c r="B362" s="386"/>
      <c r="C362" s="386"/>
      <c r="D362" s="386"/>
      <c r="E362" s="386"/>
      <c r="F362" s="386"/>
    </row>
    <row r="363" spans="1:6">
      <c r="A363" s="416"/>
      <c r="B363" s="386"/>
      <c r="C363" s="386"/>
      <c r="D363" s="386"/>
      <c r="E363" s="386"/>
      <c r="F363" s="386"/>
    </row>
    <row r="364" spans="1:6">
      <c r="A364" s="416"/>
      <c r="B364" s="386"/>
      <c r="C364" s="386"/>
      <c r="D364" s="386"/>
      <c r="E364" s="386"/>
      <c r="F364" s="386"/>
    </row>
    <row r="365" spans="1:6">
      <c r="A365" s="416"/>
      <c r="B365" s="386"/>
      <c r="C365" s="386"/>
      <c r="D365" s="386"/>
      <c r="E365" s="386"/>
      <c r="F365" s="386"/>
    </row>
    <row r="366" spans="1:6">
      <c r="A366" s="416"/>
      <c r="B366" s="386"/>
      <c r="C366" s="386"/>
      <c r="D366" s="386"/>
      <c r="E366" s="386"/>
      <c r="F366" s="386"/>
    </row>
    <row r="367" spans="1:6">
      <c r="A367" s="416"/>
      <c r="B367" s="386"/>
      <c r="C367" s="386"/>
      <c r="D367" s="386"/>
      <c r="E367" s="386"/>
      <c r="F367" s="386"/>
    </row>
    <row r="368" spans="1:6">
      <c r="A368" s="416"/>
      <c r="B368" s="386"/>
      <c r="C368" s="386"/>
      <c r="D368" s="386"/>
      <c r="E368" s="386"/>
      <c r="F368" s="386"/>
    </row>
    <row r="369" spans="1:6">
      <c r="A369" s="416"/>
      <c r="B369" s="386"/>
      <c r="C369" s="386"/>
      <c r="D369" s="386"/>
      <c r="E369" s="386"/>
      <c r="F369" s="386"/>
    </row>
    <row r="370" spans="1:6">
      <c r="A370" s="416"/>
      <c r="B370" s="386"/>
      <c r="C370" s="386"/>
      <c r="D370" s="386"/>
      <c r="E370" s="386"/>
      <c r="F370" s="386"/>
    </row>
    <row r="371" spans="1:6">
      <c r="A371" s="416"/>
      <c r="B371" s="386"/>
      <c r="C371" s="386"/>
      <c r="D371" s="386"/>
      <c r="E371" s="386"/>
      <c r="F371" s="386"/>
    </row>
    <row r="372" spans="1:6">
      <c r="A372" s="416"/>
      <c r="B372" s="386"/>
      <c r="C372" s="386"/>
      <c r="D372" s="386"/>
      <c r="E372" s="386"/>
      <c r="F372" s="386"/>
    </row>
    <row r="373" spans="1:6">
      <c r="A373" s="416"/>
      <c r="B373" s="386"/>
      <c r="C373" s="386"/>
      <c r="D373" s="386"/>
      <c r="E373" s="386"/>
      <c r="F373" s="386"/>
    </row>
    <row r="374" spans="1:6">
      <c r="A374" s="416"/>
      <c r="B374" s="386"/>
      <c r="C374" s="386"/>
      <c r="D374" s="386"/>
      <c r="E374" s="386"/>
      <c r="F374" s="386"/>
    </row>
    <row r="375" spans="1:6">
      <c r="A375" s="416"/>
      <c r="B375" s="386"/>
      <c r="C375" s="386"/>
      <c r="D375" s="386"/>
      <c r="E375" s="386"/>
      <c r="F375" s="386"/>
    </row>
    <row r="376" spans="1:6">
      <c r="A376" s="416"/>
      <c r="B376" s="386"/>
      <c r="C376" s="386"/>
      <c r="D376" s="386"/>
      <c r="E376" s="386"/>
      <c r="F376" s="386"/>
    </row>
    <row r="377" spans="1:6">
      <c r="A377" s="416"/>
      <c r="B377" s="386"/>
      <c r="C377" s="386"/>
      <c r="D377" s="386"/>
      <c r="E377" s="386"/>
      <c r="F377" s="386"/>
    </row>
    <row r="378" spans="1:6">
      <c r="A378" s="416"/>
      <c r="B378" s="386"/>
      <c r="C378" s="386"/>
      <c r="D378" s="386"/>
      <c r="E378" s="386"/>
      <c r="F378" s="386"/>
    </row>
    <row r="379" spans="1:6">
      <c r="A379" s="416"/>
      <c r="B379" s="386"/>
      <c r="C379" s="386"/>
      <c r="D379" s="386"/>
      <c r="E379" s="386"/>
      <c r="F379" s="386"/>
    </row>
    <row r="380" spans="1:6">
      <c r="A380" s="416"/>
      <c r="B380" s="386"/>
      <c r="C380" s="386"/>
      <c r="D380" s="386"/>
      <c r="E380" s="386"/>
      <c r="F380" s="386"/>
    </row>
    <row r="381" spans="1:6">
      <c r="A381" s="416"/>
      <c r="B381" s="386"/>
      <c r="C381" s="386"/>
      <c r="D381" s="386"/>
      <c r="E381" s="386"/>
      <c r="F381" s="386"/>
    </row>
    <row r="382" spans="1:6">
      <c r="A382" s="416"/>
      <c r="B382" s="386"/>
      <c r="C382" s="386"/>
      <c r="D382" s="386"/>
      <c r="E382" s="386"/>
      <c r="F382" s="386"/>
    </row>
    <row r="383" spans="1:6">
      <c r="A383" s="416"/>
      <c r="B383" s="386"/>
      <c r="C383" s="386"/>
      <c r="D383" s="386"/>
      <c r="E383" s="386"/>
      <c r="F383" s="386"/>
    </row>
    <row r="384" spans="1:6">
      <c r="A384" s="416"/>
      <c r="B384" s="386"/>
      <c r="C384" s="386"/>
      <c r="D384" s="386"/>
      <c r="E384" s="386"/>
      <c r="F384" s="386"/>
    </row>
    <row r="385" spans="1:6">
      <c r="A385" s="416"/>
      <c r="B385" s="386"/>
      <c r="C385" s="386"/>
      <c r="D385" s="386"/>
      <c r="E385" s="386"/>
      <c r="F385" s="386"/>
    </row>
    <row r="386" spans="1:6">
      <c r="A386" s="416"/>
      <c r="B386" s="386"/>
      <c r="C386" s="386"/>
      <c r="D386" s="386"/>
      <c r="E386" s="386"/>
      <c r="F386" s="386"/>
    </row>
    <row r="387" spans="1:6">
      <c r="A387" s="416"/>
      <c r="B387" s="386"/>
      <c r="C387" s="386"/>
      <c r="D387" s="386"/>
      <c r="E387" s="386"/>
      <c r="F387" s="386"/>
    </row>
    <row r="388" spans="1:6">
      <c r="A388" s="416"/>
      <c r="B388" s="386"/>
      <c r="C388" s="386"/>
      <c r="D388" s="386"/>
      <c r="E388" s="386"/>
      <c r="F388" s="386"/>
    </row>
    <row r="389" spans="1:6">
      <c r="A389" s="416"/>
      <c r="B389" s="386"/>
      <c r="C389" s="386"/>
      <c r="D389" s="386"/>
      <c r="E389" s="386"/>
      <c r="F389" s="386"/>
    </row>
    <row r="390" spans="1:6">
      <c r="A390" s="416"/>
      <c r="B390" s="386"/>
      <c r="C390" s="386"/>
      <c r="D390" s="386"/>
      <c r="E390" s="386"/>
      <c r="F390" s="386"/>
    </row>
    <row r="391" spans="1:6">
      <c r="A391" s="416"/>
      <c r="B391" s="386"/>
      <c r="C391" s="386"/>
      <c r="D391" s="386"/>
      <c r="E391" s="386"/>
      <c r="F391" s="386"/>
    </row>
    <row r="392" spans="1:6">
      <c r="A392" s="416"/>
      <c r="B392" s="386"/>
      <c r="C392" s="386"/>
      <c r="D392" s="386"/>
      <c r="E392" s="386"/>
      <c r="F392" s="386"/>
    </row>
    <row r="393" spans="1:6">
      <c r="A393" s="416"/>
      <c r="B393" s="386"/>
      <c r="C393" s="386"/>
      <c r="D393" s="386"/>
      <c r="E393" s="386"/>
      <c r="F393" s="386"/>
    </row>
    <row r="394" spans="1:6">
      <c r="A394" s="416"/>
      <c r="B394" s="386"/>
      <c r="C394" s="386"/>
      <c r="D394" s="386"/>
      <c r="E394" s="386"/>
      <c r="F394" s="386"/>
    </row>
    <row r="395" spans="1:6">
      <c r="A395" s="416"/>
      <c r="B395" s="386"/>
      <c r="C395" s="386"/>
      <c r="D395" s="386"/>
      <c r="E395" s="386"/>
      <c r="F395" s="386"/>
    </row>
    <row r="396" spans="1:6">
      <c r="A396" s="416"/>
      <c r="B396" s="386"/>
      <c r="C396" s="386"/>
      <c r="D396" s="386"/>
      <c r="E396" s="386"/>
      <c r="F396" s="386"/>
    </row>
    <row r="397" spans="1:6">
      <c r="A397" s="416"/>
      <c r="B397" s="386"/>
      <c r="C397" s="386"/>
      <c r="D397" s="386"/>
      <c r="E397" s="386"/>
      <c r="F397" s="386"/>
    </row>
    <row r="398" spans="1:6">
      <c r="A398" s="416"/>
      <c r="B398" s="386"/>
      <c r="C398" s="386"/>
      <c r="D398" s="386"/>
      <c r="E398" s="386"/>
      <c r="F398" s="386"/>
    </row>
    <row r="399" spans="1:6">
      <c r="A399" s="416"/>
      <c r="B399" s="386"/>
      <c r="C399" s="386"/>
      <c r="D399" s="386"/>
      <c r="E399" s="386"/>
      <c r="F399" s="386"/>
    </row>
    <row r="400" spans="1:6">
      <c r="A400" s="416"/>
      <c r="B400" s="386"/>
      <c r="C400" s="386"/>
      <c r="D400" s="386"/>
      <c r="E400" s="386"/>
      <c r="F400" s="386"/>
    </row>
    <row r="401" spans="1:6">
      <c r="A401" s="416"/>
      <c r="B401" s="386"/>
      <c r="C401" s="386"/>
      <c r="D401" s="386"/>
      <c r="E401" s="386"/>
      <c r="F401" s="386"/>
    </row>
    <row r="402" spans="1:6">
      <c r="A402" s="416"/>
      <c r="B402" s="386"/>
      <c r="C402" s="386"/>
      <c r="D402" s="386"/>
      <c r="E402" s="386"/>
      <c r="F402" s="386"/>
    </row>
    <row r="403" spans="1:6">
      <c r="A403" s="416"/>
      <c r="B403" s="386"/>
      <c r="C403" s="386"/>
      <c r="D403" s="386"/>
      <c r="E403" s="386"/>
      <c r="F403" s="386"/>
    </row>
    <row r="404" spans="1:6">
      <c r="A404" s="416"/>
      <c r="B404" s="386"/>
      <c r="C404" s="386"/>
      <c r="D404" s="386"/>
      <c r="E404" s="386"/>
      <c r="F404" s="386"/>
    </row>
    <row r="405" spans="1:6">
      <c r="A405" s="416"/>
      <c r="B405" s="386"/>
      <c r="C405" s="386"/>
      <c r="D405" s="386"/>
      <c r="E405" s="386"/>
      <c r="F405" s="386"/>
    </row>
    <row r="406" spans="1:6">
      <c r="A406" s="416"/>
      <c r="B406" s="386"/>
      <c r="C406" s="386"/>
      <c r="D406" s="386"/>
      <c r="E406" s="386"/>
      <c r="F406" s="386"/>
    </row>
    <row r="407" spans="1:6">
      <c r="A407" s="416"/>
      <c r="B407" s="386"/>
      <c r="C407" s="386"/>
      <c r="D407" s="386"/>
      <c r="E407" s="386"/>
      <c r="F407" s="386"/>
    </row>
    <row r="408" spans="1:6">
      <c r="A408" s="416"/>
      <c r="B408" s="386"/>
      <c r="C408" s="386"/>
      <c r="D408" s="386"/>
      <c r="E408" s="386"/>
      <c r="F408" s="386"/>
    </row>
    <row r="409" spans="1:6">
      <c r="A409" s="416"/>
      <c r="B409" s="386"/>
      <c r="C409" s="386"/>
      <c r="D409" s="386"/>
      <c r="E409" s="386"/>
      <c r="F409" s="386"/>
    </row>
    <row r="410" spans="1:6">
      <c r="A410" s="416"/>
      <c r="B410" s="386"/>
      <c r="C410" s="386"/>
      <c r="D410" s="386"/>
      <c r="E410" s="386"/>
      <c r="F410" s="386"/>
    </row>
    <row r="411" spans="1:6">
      <c r="A411" s="416"/>
      <c r="B411" s="386"/>
      <c r="C411" s="386"/>
      <c r="D411" s="386"/>
      <c r="E411" s="386"/>
      <c r="F411" s="386"/>
    </row>
    <row r="412" spans="1:6">
      <c r="A412" s="416"/>
      <c r="B412" s="386"/>
      <c r="C412" s="386"/>
      <c r="D412" s="386"/>
      <c r="E412" s="386"/>
      <c r="F412" s="386"/>
    </row>
    <row r="413" spans="1:6">
      <c r="A413" s="416"/>
      <c r="B413" s="386"/>
      <c r="C413" s="386"/>
      <c r="D413" s="386"/>
      <c r="E413" s="386"/>
      <c r="F413" s="386"/>
    </row>
    <row r="414" spans="1:6">
      <c r="A414" s="416"/>
      <c r="B414" s="386"/>
      <c r="C414" s="386"/>
      <c r="D414" s="386"/>
      <c r="E414" s="386"/>
      <c r="F414" s="386"/>
    </row>
    <row r="415" spans="1:6">
      <c r="A415" s="416"/>
      <c r="B415" s="386"/>
      <c r="C415" s="386"/>
      <c r="D415" s="386"/>
      <c r="E415" s="386"/>
      <c r="F415" s="386"/>
    </row>
    <row r="416" spans="1:6">
      <c r="A416" s="416"/>
      <c r="B416" s="386"/>
      <c r="C416" s="386"/>
      <c r="D416" s="386"/>
      <c r="E416" s="386"/>
      <c r="F416" s="386"/>
    </row>
    <row r="417" spans="1:6">
      <c r="A417" s="416"/>
      <c r="B417" s="386"/>
      <c r="C417" s="386"/>
      <c r="D417" s="386"/>
      <c r="E417" s="386"/>
      <c r="F417" s="386"/>
    </row>
    <row r="418" spans="1:6">
      <c r="A418" s="416"/>
      <c r="B418" s="386"/>
      <c r="C418" s="386"/>
      <c r="D418" s="386"/>
      <c r="E418" s="386"/>
      <c r="F418" s="386"/>
    </row>
    <row r="419" spans="1:6">
      <c r="A419" s="416"/>
      <c r="B419" s="386"/>
      <c r="C419" s="386"/>
      <c r="D419" s="386"/>
      <c r="E419" s="386"/>
      <c r="F419" s="386"/>
    </row>
    <row r="420" spans="1:6">
      <c r="A420" s="416"/>
      <c r="B420" s="386"/>
      <c r="C420" s="386"/>
      <c r="D420" s="386"/>
      <c r="E420" s="386"/>
      <c r="F420" s="386"/>
    </row>
    <row r="421" spans="1:6">
      <c r="A421" s="416"/>
      <c r="B421" s="386"/>
      <c r="C421" s="386"/>
      <c r="D421" s="386"/>
      <c r="E421" s="386"/>
      <c r="F421" s="386"/>
    </row>
    <row r="422" spans="1:6">
      <c r="A422" s="416"/>
      <c r="B422" s="386"/>
      <c r="C422" s="386"/>
      <c r="D422" s="386"/>
      <c r="E422" s="386"/>
      <c r="F422" s="386"/>
    </row>
    <row r="423" spans="1:6">
      <c r="A423" s="416"/>
      <c r="B423" s="386"/>
      <c r="C423" s="386"/>
      <c r="D423" s="386"/>
      <c r="E423" s="386"/>
      <c r="F423" s="386"/>
    </row>
    <row r="424" spans="1:6">
      <c r="A424" s="416"/>
      <c r="B424" s="386"/>
      <c r="C424" s="386"/>
      <c r="D424" s="386"/>
      <c r="E424" s="386"/>
      <c r="F424" s="386"/>
    </row>
    <row r="425" spans="1:6">
      <c r="A425" s="416"/>
      <c r="B425" s="386"/>
      <c r="C425" s="386"/>
      <c r="D425" s="386"/>
      <c r="E425" s="386"/>
      <c r="F425" s="386"/>
    </row>
    <row r="426" spans="1:6">
      <c r="A426" s="416"/>
      <c r="B426" s="386"/>
      <c r="C426" s="386"/>
      <c r="D426" s="386"/>
      <c r="E426" s="386"/>
      <c r="F426" s="386"/>
    </row>
    <row r="427" spans="1:6">
      <c r="A427" s="416"/>
      <c r="B427" s="386"/>
      <c r="C427" s="386"/>
      <c r="D427" s="386"/>
      <c r="E427" s="386"/>
      <c r="F427" s="386"/>
    </row>
    <row r="428" spans="1:6">
      <c r="A428" s="416"/>
      <c r="B428" s="386"/>
      <c r="C428" s="386"/>
      <c r="D428" s="386"/>
      <c r="E428" s="386"/>
      <c r="F428" s="386"/>
    </row>
    <row r="429" spans="1:6">
      <c r="A429" s="416"/>
      <c r="B429" s="386"/>
      <c r="C429" s="386"/>
      <c r="D429" s="386"/>
      <c r="E429" s="386"/>
      <c r="F429" s="386"/>
    </row>
    <row r="430" spans="1:6">
      <c r="A430" s="416"/>
      <c r="B430" s="386"/>
      <c r="C430" s="386"/>
      <c r="D430" s="386"/>
      <c r="E430" s="386"/>
      <c r="F430" s="386"/>
    </row>
    <row r="431" spans="1:6">
      <c r="A431" s="416"/>
      <c r="B431" s="386"/>
      <c r="C431" s="386"/>
      <c r="D431" s="386"/>
      <c r="E431" s="386"/>
      <c r="F431" s="386"/>
    </row>
    <row r="432" spans="1:6">
      <c r="A432" s="416"/>
      <c r="B432" s="386"/>
      <c r="C432" s="386"/>
      <c r="D432" s="386"/>
      <c r="E432" s="386"/>
      <c r="F432" s="386"/>
    </row>
    <row r="433" spans="1:6">
      <c r="A433" s="416"/>
      <c r="B433" s="386"/>
      <c r="C433" s="386"/>
      <c r="D433" s="386"/>
      <c r="E433" s="386"/>
      <c r="F433" s="386"/>
    </row>
    <row r="434" spans="1:6">
      <c r="A434" s="416"/>
      <c r="B434" s="386"/>
      <c r="C434" s="386"/>
      <c r="D434" s="386"/>
      <c r="E434" s="386"/>
      <c r="F434" s="386"/>
    </row>
    <row r="435" spans="1:6">
      <c r="A435" s="416"/>
      <c r="B435" s="386"/>
      <c r="C435" s="386"/>
      <c r="D435" s="386"/>
      <c r="E435" s="386"/>
      <c r="F435" s="386"/>
    </row>
    <row r="436" spans="1:6">
      <c r="A436" s="416"/>
      <c r="B436" s="386"/>
      <c r="C436" s="386"/>
      <c r="D436" s="386"/>
      <c r="E436" s="386"/>
      <c r="F436" s="386"/>
    </row>
    <row r="437" spans="1:6">
      <c r="A437" s="416"/>
      <c r="B437" s="386"/>
      <c r="C437" s="386"/>
      <c r="D437" s="386"/>
      <c r="E437" s="386"/>
      <c r="F437" s="386"/>
    </row>
    <row r="438" spans="1:6">
      <c r="A438" s="416"/>
      <c r="B438" s="386"/>
      <c r="C438" s="386"/>
      <c r="D438" s="386"/>
      <c r="E438" s="386"/>
      <c r="F438" s="386"/>
    </row>
    <row r="439" spans="1:6">
      <c r="A439" s="416"/>
      <c r="B439" s="386"/>
      <c r="C439" s="386"/>
      <c r="D439" s="386"/>
      <c r="E439" s="386"/>
      <c r="F439" s="386"/>
    </row>
    <row r="440" spans="1:6">
      <c r="A440" s="416"/>
      <c r="B440" s="386"/>
      <c r="C440" s="386"/>
      <c r="D440" s="386"/>
      <c r="E440" s="386"/>
      <c r="F440" s="386"/>
    </row>
    <row r="441" spans="1:6">
      <c r="A441" s="416"/>
      <c r="B441" s="386"/>
      <c r="C441" s="386"/>
      <c r="D441" s="386"/>
      <c r="E441" s="386"/>
      <c r="F441" s="386"/>
    </row>
    <row r="442" spans="1:6">
      <c r="A442" s="416"/>
      <c r="B442" s="386"/>
      <c r="C442" s="386"/>
      <c r="D442" s="386"/>
      <c r="E442" s="386"/>
      <c r="F442" s="386"/>
    </row>
    <row r="443" spans="1:6">
      <c r="A443" s="416"/>
      <c r="B443" s="386"/>
      <c r="C443" s="386"/>
      <c r="D443" s="386"/>
      <c r="E443" s="386"/>
      <c r="F443" s="386"/>
    </row>
    <row r="444" spans="1:6">
      <c r="A444" s="416"/>
      <c r="B444" s="386"/>
      <c r="C444" s="386"/>
      <c r="D444" s="386"/>
      <c r="E444" s="386"/>
      <c r="F444" s="386"/>
    </row>
    <row r="445" spans="1:6">
      <c r="A445" s="416"/>
      <c r="B445" s="386"/>
      <c r="C445" s="386"/>
      <c r="D445" s="386"/>
      <c r="E445" s="386"/>
      <c r="F445" s="386"/>
    </row>
    <row r="446" spans="1:6">
      <c r="A446" s="416"/>
      <c r="B446" s="386"/>
      <c r="C446" s="386"/>
      <c r="D446" s="386"/>
      <c r="E446" s="386"/>
      <c r="F446" s="386"/>
    </row>
    <row r="447" spans="1:6">
      <c r="A447" s="416"/>
      <c r="B447" s="386"/>
      <c r="C447" s="386"/>
      <c r="D447" s="386"/>
      <c r="E447" s="386"/>
      <c r="F447" s="386"/>
    </row>
    <row r="448" spans="1:6">
      <c r="A448" s="416"/>
      <c r="B448" s="386"/>
      <c r="C448" s="386"/>
      <c r="D448" s="386"/>
      <c r="E448" s="386"/>
      <c r="F448" s="386"/>
    </row>
    <row r="449" spans="1:6">
      <c r="A449" s="416"/>
      <c r="B449" s="386"/>
      <c r="C449" s="386"/>
      <c r="D449" s="386"/>
      <c r="E449" s="386"/>
      <c r="F449" s="386"/>
    </row>
    <row r="450" spans="1:6">
      <c r="A450" s="416"/>
      <c r="B450" s="386"/>
      <c r="C450" s="386"/>
      <c r="D450" s="386"/>
      <c r="E450" s="386"/>
      <c r="F450" s="386"/>
    </row>
    <row r="451" spans="1:6">
      <c r="A451" s="416"/>
      <c r="B451" s="386"/>
      <c r="C451" s="386"/>
      <c r="D451" s="386"/>
      <c r="E451" s="386"/>
      <c r="F451" s="386"/>
    </row>
    <row r="452" spans="1:6">
      <c r="A452" s="416"/>
      <c r="B452" s="386"/>
      <c r="C452" s="386"/>
      <c r="D452" s="386"/>
      <c r="E452" s="386"/>
      <c r="F452" s="386"/>
    </row>
    <row r="453" spans="1:6">
      <c r="A453" s="416"/>
      <c r="B453" s="386"/>
      <c r="C453" s="386"/>
      <c r="D453" s="386"/>
      <c r="E453" s="386"/>
      <c r="F453" s="386"/>
    </row>
    <row r="454" spans="1:6">
      <c r="A454" s="416"/>
      <c r="B454" s="386"/>
      <c r="C454" s="386"/>
      <c r="D454" s="386"/>
      <c r="E454" s="386"/>
      <c r="F454" s="386"/>
    </row>
    <row r="455" spans="1:6">
      <c r="A455" s="416"/>
      <c r="B455" s="386"/>
      <c r="C455" s="386"/>
      <c r="D455" s="386"/>
      <c r="E455" s="386"/>
      <c r="F455" s="386"/>
    </row>
    <row r="456" spans="1:6">
      <c r="A456" s="416"/>
      <c r="B456" s="386"/>
      <c r="C456" s="386"/>
      <c r="D456" s="386"/>
      <c r="E456" s="386"/>
      <c r="F456" s="386"/>
    </row>
    <row r="457" spans="1:6">
      <c r="A457" s="416"/>
      <c r="B457" s="386"/>
      <c r="C457" s="386"/>
      <c r="D457" s="386"/>
      <c r="E457" s="386"/>
      <c r="F457" s="386"/>
    </row>
    <row r="458" spans="1:6">
      <c r="A458" s="416"/>
      <c r="B458" s="386"/>
      <c r="C458" s="386"/>
      <c r="D458" s="386"/>
      <c r="E458" s="386"/>
      <c r="F458" s="386"/>
    </row>
    <row r="459" spans="1:6">
      <c r="A459" s="416"/>
      <c r="B459" s="386"/>
      <c r="C459" s="386"/>
      <c r="D459" s="386"/>
      <c r="E459" s="386"/>
      <c r="F459" s="386"/>
    </row>
    <row r="460" spans="1:6">
      <c r="A460" s="416"/>
      <c r="B460" s="386"/>
      <c r="C460" s="386"/>
      <c r="D460" s="386"/>
      <c r="E460" s="386"/>
      <c r="F460" s="386"/>
    </row>
    <row r="461" spans="1:6">
      <c r="A461" s="416"/>
      <c r="B461" s="386"/>
      <c r="C461" s="386"/>
      <c r="D461" s="386"/>
      <c r="E461" s="386"/>
      <c r="F461" s="386"/>
    </row>
    <row r="462" spans="1:6">
      <c r="A462" s="416"/>
      <c r="B462" s="386"/>
      <c r="C462" s="386"/>
      <c r="D462" s="386"/>
      <c r="E462" s="386"/>
      <c r="F462" s="386"/>
    </row>
    <row r="463" spans="1:6">
      <c r="A463" s="416"/>
      <c r="B463" s="386"/>
      <c r="C463" s="386"/>
      <c r="D463" s="386"/>
      <c r="E463" s="386"/>
      <c r="F463" s="386"/>
    </row>
    <row r="464" spans="1:6">
      <c r="A464" s="416"/>
      <c r="B464" s="386"/>
      <c r="C464" s="386"/>
      <c r="D464" s="386"/>
      <c r="E464" s="386"/>
      <c r="F464" s="386"/>
    </row>
    <row r="465" spans="1:6">
      <c r="A465" s="416"/>
      <c r="B465" s="386"/>
      <c r="C465" s="386"/>
      <c r="D465" s="386"/>
      <c r="E465" s="386"/>
      <c r="F465" s="386"/>
    </row>
    <row r="466" spans="1:6">
      <c r="A466" s="416"/>
      <c r="B466" s="386"/>
      <c r="C466" s="386"/>
      <c r="D466" s="386"/>
      <c r="E466" s="386"/>
      <c r="F466" s="386"/>
    </row>
    <row r="467" spans="1:6">
      <c r="A467" s="416"/>
      <c r="B467" s="386"/>
      <c r="C467" s="386"/>
      <c r="D467" s="386"/>
      <c r="E467" s="386"/>
      <c r="F467" s="386"/>
    </row>
    <row r="468" spans="1:6">
      <c r="A468" s="416"/>
      <c r="B468" s="386"/>
      <c r="C468" s="386"/>
      <c r="D468" s="386"/>
      <c r="E468" s="386"/>
      <c r="F468" s="386"/>
    </row>
    <row r="469" spans="1:6">
      <c r="A469" s="416"/>
      <c r="B469" s="386"/>
      <c r="C469" s="386"/>
      <c r="D469" s="386"/>
      <c r="E469" s="386"/>
      <c r="F469" s="386"/>
    </row>
    <row r="470" spans="1:6">
      <c r="A470" s="416"/>
      <c r="B470" s="386"/>
      <c r="C470" s="386"/>
      <c r="D470" s="386"/>
      <c r="E470" s="386"/>
      <c r="F470" s="386"/>
    </row>
    <row r="471" spans="1:6">
      <c r="A471" s="416"/>
      <c r="B471" s="386"/>
      <c r="C471" s="386"/>
      <c r="D471" s="386"/>
      <c r="E471" s="386"/>
      <c r="F471" s="386"/>
    </row>
    <row r="472" spans="1:6">
      <c r="A472" s="416"/>
      <c r="B472" s="386"/>
      <c r="C472" s="386"/>
      <c r="D472" s="386"/>
      <c r="E472" s="386"/>
      <c r="F472" s="386"/>
    </row>
    <row r="473" spans="1:6">
      <c r="A473" s="416"/>
      <c r="B473" s="386"/>
      <c r="C473" s="386"/>
      <c r="D473" s="386"/>
      <c r="E473" s="386"/>
      <c r="F473" s="386"/>
    </row>
    <row r="474" spans="1:6">
      <c r="A474" s="416"/>
      <c r="B474" s="386"/>
      <c r="C474" s="386"/>
      <c r="D474" s="386"/>
      <c r="E474" s="386"/>
      <c r="F474" s="386"/>
    </row>
    <row r="475" spans="1:6">
      <c r="A475" s="416"/>
      <c r="B475" s="386"/>
      <c r="C475" s="386"/>
      <c r="D475" s="386"/>
      <c r="E475" s="386"/>
      <c r="F475" s="386"/>
    </row>
    <row r="476" spans="1:6">
      <c r="A476" s="416"/>
      <c r="B476" s="386"/>
      <c r="C476" s="386"/>
      <c r="D476" s="386"/>
      <c r="E476" s="386"/>
      <c r="F476" s="386"/>
    </row>
    <row r="477" spans="1:6">
      <c r="A477" s="416"/>
      <c r="B477" s="386"/>
      <c r="C477" s="386"/>
      <c r="D477" s="386"/>
      <c r="E477" s="386"/>
      <c r="F477" s="386"/>
    </row>
    <row r="478" spans="1:6">
      <c r="A478" s="416"/>
      <c r="B478" s="386"/>
      <c r="C478" s="386"/>
      <c r="D478" s="386"/>
      <c r="E478" s="386"/>
      <c r="F478" s="386"/>
    </row>
    <row r="479" spans="1:6">
      <c r="A479" s="416"/>
      <c r="B479" s="386"/>
      <c r="C479" s="386"/>
      <c r="D479" s="386"/>
      <c r="E479" s="386"/>
      <c r="F479" s="386"/>
    </row>
    <row r="480" spans="1:6">
      <c r="A480" s="416"/>
      <c r="B480" s="386"/>
      <c r="C480" s="386"/>
      <c r="D480" s="386"/>
      <c r="E480" s="386"/>
      <c r="F480" s="386"/>
    </row>
    <row r="481" spans="1:6">
      <c r="A481" s="416"/>
      <c r="B481" s="386"/>
      <c r="C481" s="386"/>
      <c r="D481" s="386"/>
      <c r="E481" s="386"/>
      <c r="F481" s="386"/>
    </row>
    <row r="482" spans="1:6">
      <c r="A482" s="416"/>
      <c r="B482" s="386"/>
      <c r="C482" s="386"/>
      <c r="D482" s="386"/>
      <c r="E482" s="386"/>
      <c r="F482" s="386"/>
    </row>
    <row r="483" spans="1:6">
      <c r="A483" s="416"/>
      <c r="B483" s="386"/>
      <c r="C483" s="386"/>
      <c r="D483" s="386"/>
      <c r="E483" s="386"/>
      <c r="F483" s="386"/>
    </row>
    <row r="484" spans="1:6">
      <c r="A484" s="416"/>
      <c r="B484" s="386"/>
      <c r="C484" s="386"/>
      <c r="D484" s="386"/>
      <c r="E484" s="386"/>
      <c r="F484" s="386"/>
    </row>
    <row r="485" spans="1:6">
      <c r="A485" s="416"/>
      <c r="B485" s="386"/>
      <c r="C485" s="386"/>
      <c r="D485" s="386"/>
      <c r="E485" s="386"/>
      <c r="F485" s="386"/>
    </row>
    <row r="486" spans="1:6">
      <c r="A486" s="416"/>
      <c r="B486" s="386"/>
      <c r="C486" s="386"/>
      <c r="D486" s="386"/>
      <c r="E486" s="386"/>
      <c r="F486" s="386"/>
    </row>
    <row r="487" spans="1:6">
      <c r="A487" s="416"/>
      <c r="B487" s="386"/>
      <c r="C487" s="386"/>
      <c r="D487" s="386"/>
      <c r="E487" s="386"/>
      <c r="F487" s="386"/>
    </row>
    <row r="488" spans="1:6">
      <c r="A488" s="416"/>
      <c r="B488" s="386"/>
      <c r="C488" s="386"/>
      <c r="D488" s="386"/>
      <c r="E488" s="386"/>
      <c r="F488" s="386"/>
    </row>
    <row r="489" spans="1:6">
      <c r="A489" s="416"/>
      <c r="B489" s="386"/>
      <c r="C489" s="386"/>
      <c r="D489" s="386"/>
      <c r="E489" s="386"/>
      <c r="F489" s="386"/>
    </row>
    <row r="490" spans="1:6">
      <c r="A490" s="416"/>
      <c r="B490" s="386"/>
      <c r="C490" s="386"/>
      <c r="D490" s="386"/>
      <c r="E490" s="386"/>
      <c r="F490" s="386"/>
    </row>
    <row r="491" spans="1:6">
      <c r="A491" s="416"/>
      <c r="B491" s="386"/>
      <c r="C491" s="386"/>
      <c r="D491" s="386"/>
      <c r="E491" s="386"/>
      <c r="F491" s="386"/>
    </row>
    <row r="492" spans="1:6">
      <c r="A492" s="416"/>
      <c r="B492" s="386"/>
      <c r="C492" s="386"/>
      <c r="D492" s="386"/>
      <c r="E492" s="386"/>
      <c r="F492" s="386"/>
    </row>
    <row r="493" spans="1:6">
      <c r="A493" s="416"/>
      <c r="B493" s="386"/>
      <c r="C493" s="386"/>
      <c r="D493" s="386"/>
      <c r="E493" s="386"/>
      <c r="F493" s="386"/>
    </row>
    <row r="494" spans="1:6">
      <c r="A494" s="416"/>
      <c r="B494" s="386"/>
      <c r="C494" s="386"/>
      <c r="D494" s="386"/>
      <c r="E494" s="386"/>
      <c r="F494" s="386"/>
    </row>
    <row r="495" spans="1:6">
      <c r="A495" s="416"/>
      <c r="B495" s="386"/>
      <c r="C495" s="386"/>
      <c r="D495" s="386"/>
      <c r="E495" s="386"/>
      <c r="F495" s="386"/>
    </row>
    <row r="496" spans="1:6">
      <c r="A496" s="416"/>
      <c r="B496" s="386"/>
      <c r="C496" s="386"/>
      <c r="D496" s="386"/>
      <c r="E496" s="386"/>
      <c r="F496" s="386"/>
    </row>
    <row r="497" spans="1:6">
      <c r="A497" s="416"/>
      <c r="B497" s="386"/>
      <c r="C497" s="386"/>
      <c r="D497" s="386"/>
      <c r="E497" s="386"/>
      <c r="F497" s="386"/>
    </row>
    <row r="498" spans="1:6">
      <c r="A498" s="416"/>
      <c r="B498" s="386"/>
      <c r="C498" s="386"/>
      <c r="D498" s="386"/>
      <c r="E498" s="386"/>
      <c r="F498" s="386"/>
    </row>
    <row r="499" spans="1:6">
      <c r="A499" s="416"/>
      <c r="B499" s="386"/>
      <c r="C499" s="386"/>
      <c r="D499" s="386"/>
      <c r="E499" s="386"/>
      <c r="F499" s="386"/>
    </row>
    <row r="500" spans="1:6">
      <c r="A500" s="416"/>
      <c r="B500" s="386"/>
      <c r="C500" s="386"/>
      <c r="D500" s="386"/>
      <c r="E500" s="386"/>
      <c r="F500" s="386"/>
    </row>
    <row r="501" spans="1:6">
      <c r="A501" s="416"/>
      <c r="B501" s="386"/>
      <c r="C501" s="386"/>
      <c r="D501" s="386"/>
      <c r="E501" s="386"/>
      <c r="F501" s="386"/>
    </row>
    <row r="502" spans="1:6">
      <c r="A502" s="416"/>
      <c r="B502" s="386"/>
      <c r="C502" s="386"/>
      <c r="D502" s="386"/>
      <c r="E502" s="386"/>
      <c r="F502" s="386"/>
    </row>
    <row r="503" spans="1:6">
      <c r="A503" s="416"/>
      <c r="B503" s="386"/>
      <c r="C503" s="386"/>
      <c r="D503" s="386"/>
      <c r="E503" s="386"/>
      <c r="F503" s="386"/>
    </row>
    <row r="504" spans="1:6">
      <c r="A504" s="416"/>
      <c r="B504" s="386"/>
      <c r="C504" s="386"/>
      <c r="D504" s="386"/>
      <c r="E504" s="386"/>
      <c r="F504" s="386"/>
    </row>
    <row r="505" spans="1:6">
      <c r="A505" s="416"/>
      <c r="B505" s="386"/>
      <c r="C505" s="386"/>
      <c r="D505" s="386"/>
      <c r="E505" s="386"/>
      <c r="F505" s="386"/>
    </row>
    <row r="506" spans="1:6">
      <c r="A506" s="416"/>
      <c r="B506" s="386"/>
      <c r="C506" s="386"/>
      <c r="D506" s="386"/>
      <c r="E506" s="386"/>
      <c r="F506" s="386"/>
    </row>
    <row r="507" spans="1:6">
      <c r="A507" s="416"/>
      <c r="B507" s="386"/>
      <c r="C507" s="386"/>
      <c r="D507" s="386"/>
      <c r="E507" s="386"/>
      <c r="F507" s="386"/>
    </row>
    <row r="508" spans="1:6">
      <c r="A508" s="416"/>
      <c r="B508" s="386"/>
      <c r="C508" s="386"/>
      <c r="D508" s="386"/>
      <c r="E508" s="386"/>
      <c r="F508" s="386"/>
    </row>
    <row r="509" spans="1:6">
      <c r="A509" s="416"/>
      <c r="B509" s="386"/>
      <c r="C509" s="386"/>
      <c r="D509" s="386"/>
      <c r="E509" s="386"/>
      <c r="F509" s="386"/>
    </row>
    <row r="510" spans="1:6">
      <c r="A510" s="416"/>
      <c r="B510" s="386"/>
      <c r="C510" s="386"/>
      <c r="D510" s="386"/>
      <c r="E510" s="386"/>
      <c r="F510" s="386"/>
    </row>
    <row r="511" spans="1:6">
      <c r="A511" s="416"/>
      <c r="B511" s="386"/>
      <c r="C511" s="386"/>
      <c r="D511" s="386"/>
      <c r="E511" s="386"/>
      <c r="F511" s="386"/>
    </row>
    <row r="512" spans="1:6">
      <c r="A512" s="416"/>
      <c r="B512" s="386"/>
      <c r="C512" s="386"/>
      <c r="D512" s="386"/>
      <c r="E512" s="386"/>
      <c r="F512" s="386"/>
    </row>
    <row r="513" spans="1:6">
      <c r="A513" s="416"/>
      <c r="B513" s="386"/>
      <c r="C513" s="386"/>
      <c r="D513" s="386"/>
      <c r="E513" s="386"/>
      <c r="F513" s="386"/>
    </row>
    <row r="514" spans="1:6">
      <c r="A514" s="416"/>
      <c r="B514" s="386"/>
      <c r="C514" s="386"/>
      <c r="D514" s="386"/>
      <c r="E514" s="386"/>
      <c r="F514" s="386"/>
    </row>
    <row r="515" spans="1:6">
      <c r="A515" s="416"/>
      <c r="B515" s="386"/>
      <c r="C515" s="386"/>
      <c r="D515" s="386"/>
      <c r="E515" s="386"/>
      <c r="F515" s="386"/>
    </row>
    <row r="516" spans="1:6">
      <c r="A516" s="416"/>
      <c r="B516" s="386"/>
      <c r="C516" s="386"/>
      <c r="D516" s="386"/>
      <c r="E516" s="386"/>
      <c r="F516" s="386"/>
    </row>
    <row r="517" spans="1:6">
      <c r="A517" s="416"/>
      <c r="B517" s="386"/>
      <c r="C517" s="386"/>
      <c r="D517" s="386"/>
      <c r="E517" s="386"/>
      <c r="F517" s="386"/>
    </row>
    <row r="518" spans="1:6">
      <c r="A518" s="416"/>
      <c r="B518" s="386"/>
      <c r="C518" s="386"/>
      <c r="D518" s="386"/>
      <c r="E518" s="386"/>
      <c r="F518" s="386"/>
    </row>
    <row r="519" spans="1:6">
      <c r="A519" s="416"/>
      <c r="B519" s="386"/>
      <c r="C519" s="386"/>
      <c r="D519" s="386"/>
      <c r="E519" s="386"/>
      <c r="F519" s="386"/>
    </row>
    <row r="520" spans="1:6">
      <c r="A520" s="416"/>
      <c r="B520" s="386"/>
      <c r="C520" s="386"/>
      <c r="D520" s="386"/>
      <c r="E520" s="386"/>
      <c r="F520" s="386"/>
    </row>
    <row r="521" spans="1:6">
      <c r="A521" s="416"/>
      <c r="B521" s="386"/>
      <c r="C521" s="386"/>
      <c r="D521" s="386"/>
      <c r="E521" s="386"/>
      <c r="F521" s="386"/>
    </row>
    <row r="522" spans="1:6">
      <c r="A522" s="416"/>
      <c r="B522" s="386"/>
      <c r="C522" s="386"/>
      <c r="D522" s="386"/>
      <c r="E522" s="386"/>
      <c r="F522" s="386"/>
    </row>
    <row r="523" spans="1:6">
      <c r="A523" s="416"/>
      <c r="B523" s="386"/>
      <c r="C523" s="386"/>
      <c r="D523" s="386"/>
      <c r="E523" s="386"/>
      <c r="F523" s="386"/>
    </row>
    <row r="524" spans="1:6">
      <c r="A524" s="416"/>
      <c r="B524" s="386"/>
      <c r="C524" s="386"/>
      <c r="D524" s="386"/>
      <c r="E524" s="386"/>
      <c r="F524" s="386"/>
    </row>
    <row r="525" spans="1:6">
      <c r="A525" s="416"/>
      <c r="B525" s="386"/>
      <c r="C525" s="386"/>
      <c r="D525" s="386"/>
      <c r="E525" s="386"/>
      <c r="F525" s="386"/>
    </row>
    <row r="526" spans="1:6">
      <c r="A526" s="416"/>
      <c r="B526" s="386"/>
      <c r="C526" s="386"/>
      <c r="D526" s="386"/>
      <c r="E526" s="386"/>
      <c r="F526" s="386"/>
    </row>
    <row r="527" spans="1:6">
      <c r="A527" s="416"/>
      <c r="B527" s="386"/>
      <c r="C527" s="386"/>
      <c r="D527" s="386"/>
      <c r="E527" s="386"/>
      <c r="F527" s="386"/>
    </row>
    <row r="528" spans="1:6">
      <c r="A528" s="416"/>
      <c r="B528" s="386"/>
      <c r="C528" s="386"/>
      <c r="D528" s="386"/>
      <c r="E528" s="386"/>
      <c r="F528" s="386"/>
    </row>
    <row r="529" spans="1:6">
      <c r="A529" s="416"/>
      <c r="B529" s="386"/>
      <c r="C529" s="386"/>
      <c r="D529" s="386"/>
      <c r="E529" s="386"/>
      <c r="F529" s="386"/>
    </row>
    <row r="530" spans="1:6">
      <c r="A530" s="416"/>
      <c r="B530" s="386"/>
      <c r="C530" s="386"/>
      <c r="D530" s="386"/>
      <c r="E530" s="386"/>
      <c r="F530" s="386"/>
    </row>
    <row r="531" spans="1:6">
      <c r="A531" s="416"/>
      <c r="B531" s="386"/>
      <c r="C531" s="386"/>
      <c r="D531" s="386"/>
      <c r="E531" s="386"/>
      <c r="F531" s="386"/>
    </row>
    <row r="532" spans="1:6">
      <c r="A532" s="416"/>
      <c r="B532" s="386"/>
      <c r="C532" s="386"/>
      <c r="D532" s="386"/>
      <c r="E532" s="386"/>
      <c r="F532" s="386"/>
    </row>
    <row r="533" spans="1:6">
      <c r="A533" s="416"/>
      <c r="B533" s="386"/>
      <c r="C533" s="386"/>
      <c r="D533" s="386"/>
      <c r="E533" s="386"/>
      <c r="F533" s="386"/>
    </row>
    <row r="534" spans="1:6">
      <c r="A534" s="416"/>
      <c r="B534" s="386"/>
      <c r="C534" s="386"/>
      <c r="D534" s="386"/>
      <c r="E534" s="386"/>
      <c r="F534" s="386"/>
    </row>
    <row r="535" spans="1:6">
      <c r="A535" s="416"/>
      <c r="B535" s="386"/>
      <c r="C535" s="386"/>
      <c r="D535" s="386"/>
      <c r="E535" s="386"/>
      <c r="F535" s="386"/>
    </row>
    <row r="536" spans="1:6">
      <c r="A536" s="416"/>
      <c r="B536" s="386"/>
      <c r="C536" s="386"/>
      <c r="D536" s="386"/>
      <c r="E536" s="386"/>
      <c r="F536" s="386"/>
    </row>
    <row r="537" spans="1:6">
      <c r="A537" s="416"/>
      <c r="B537" s="386"/>
      <c r="C537" s="386"/>
      <c r="D537" s="386"/>
      <c r="E537" s="386"/>
      <c r="F537" s="386"/>
    </row>
    <row r="538" spans="1:6">
      <c r="A538" s="416"/>
      <c r="B538" s="386"/>
      <c r="C538" s="386"/>
      <c r="D538" s="386"/>
      <c r="E538" s="386"/>
      <c r="F538" s="386"/>
    </row>
    <row r="539" spans="1:6">
      <c r="A539" s="416"/>
      <c r="B539" s="386"/>
      <c r="C539" s="386"/>
      <c r="D539" s="386"/>
      <c r="E539" s="386"/>
      <c r="F539" s="386"/>
    </row>
    <row r="540" spans="1:6">
      <c r="A540" s="416"/>
      <c r="B540" s="386"/>
      <c r="C540" s="386"/>
      <c r="D540" s="386"/>
      <c r="E540" s="386"/>
      <c r="F540" s="386"/>
    </row>
    <row r="541" spans="1:6">
      <c r="A541" s="416"/>
      <c r="B541" s="386"/>
      <c r="C541" s="386"/>
      <c r="D541" s="386"/>
      <c r="E541" s="386"/>
      <c r="F541" s="386"/>
    </row>
    <row r="542" spans="1:6">
      <c r="A542" s="416"/>
      <c r="B542" s="386"/>
      <c r="C542" s="386"/>
      <c r="D542" s="386"/>
      <c r="E542" s="386"/>
      <c r="F542" s="386"/>
    </row>
    <row r="543" spans="1:6">
      <c r="A543" s="416"/>
      <c r="B543" s="386"/>
      <c r="C543" s="386"/>
      <c r="D543" s="386"/>
      <c r="E543" s="386"/>
      <c r="F543" s="386"/>
    </row>
    <row r="544" spans="1:6">
      <c r="A544" s="416"/>
      <c r="B544" s="386"/>
      <c r="C544" s="386"/>
      <c r="D544" s="386"/>
      <c r="E544" s="386"/>
      <c r="F544" s="386"/>
    </row>
    <row r="545" spans="1:6">
      <c r="A545" s="416"/>
      <c r="B545" s="386"/>
      <c r="C545" s="386"/>
      <c r="D545" s="386"/>
      <c r="E545" s="386"/>
      <c r="F545" s="386"/>
    </row>
    <row r="546" spans="1:6">
      <c r="A546" s="416"/>
      <c r="B546" s="386"/>
      <c r="C546" s="386"/>
      <c r="D546" s="386"/>
      <c r="E546" s="386"/>
      <c r="F546" s="386"/>
    </row>
    <row r="547" spans="1:6">
      <c r="A547" s="416"/>
      <c r="B547" s="386"/>
      <c r="C547" s="386"/>
      <c r="D547" s="386"/>
      <c r="E547" s="386"/>
      <c r="F547" s="386"/>
    </row>
    <row r="548" spans="1:6">
      <c r="A548" s="416"/>
      <c r="B548" s="386"/>
      <c r="C548" s="386"/>
      <c r="D548" s="386"/>
      <c r="E548" s="386"/>
      <c r="F548" s="386"/>
    </row>
    <row r="549" spans="1:6">
      <c r="A549" s="416"/>
      <c r="B549" s="386"/>
      <c r="C549" s="386"/>
      <c r="D549" s="386"/>
      <c r="E549" s="386"/>
      <c r="F549" s="386"/>
    </row>
    <row r="550" spans="1:6">
      <c r="A550" s="416"/>
      <c r="B550" s="386"/>
      <c r="C550" s="386"/>
      <c r="D550" s="386"/>
      <c r="E550" s="386"/>
      <c r="F550" s="386"/>
    </row>
    <row r="551" spans="1:6">
      <c r="A551" s="416"/>
      <c r="B551" s="386"/>
      <c r="C551" s="386"/>
      <c r="D551" s="386"/>
      <c r="E551" s="386"/>
      <c r="F551" s="386"/>
    </row>
    <row r="552" spans="1:6">
      <c r="A552" s="416"/>
      <c r="B552" s="386"/>
      <c r="C552" s="386"/>
      <c r="D552" s="386"/>
      <c r="E552" s="386"/>
      <c r="F552" s="386"/>
    </row>
    <row r="553" spans="1:6">
      <c r="A553" s="416"/>
      <c r="B553" s="386"/>
      <c r="C553" s="386"/>
      <c r="D553" s="386"/>
      <c r="E553" s="386"/>
      <c r="F553" s="386"/>
    </row>
    <row r="554" spans="1:6">
      <c r="A554" s="416"/>
      <c r="B554" s="386"/>
      <c r="C554" s="386"/>
      <c r="D554" s="386"/>
      <c r="E554" s="386"/>
      <c r="F554" s="386"/>
    </row>
    <row r="555" spans="1:6">
      <c r="A555" s="416"/>
      <c r="B555" s="386"/>
      <c r="C555" s="386"/>
      <c r="D555" s="386"/>
      <c r="E555" s="386"/>
      <c r="F555" s="386"/>
    </row>
    <row r="556" spans="1:6">
      <c r="A556" s="416"/>
      <c r="B556" s="386"/>
      <c r="C556" s="386"/>
      <c r="D556" s="386"/>
      <c r="E556" s="386"/>
      <c r="F556" s="386"/>
    </row>
    <row r="557" spans="1:6">
      <c r="A557" s="416"/>
      <c r="B557" s="386"/>
      <c r="C557" s="386"/>
      <c r="D557" s="386"/>
      <c r="E557" s="386"/>
      <c r="F557" s="386"/>
    </row>
    <row r="558" spans="1:6">
      <c r="A558" s="416"/>
      <c r="B558" s="386"/>
      <c r="C558" s="386"/>
      <c r="D558" s="386"/>
      <c r="E558" s="386"/>
      <c r="F558" s="386"/>
    </row>
    <row r="559" spans="1:6">
      <c r="A559" s="416"/>
      <c r="B559" s="386"/>
      <c r="C559" s="386"/>
      <c r="D559" s="386"/>
      <c r="E559" s="386"/>
      <c r="F559" s="386"/>
    </row>
    <row r="560" spans="1:6">
      <c r="A560" s="416"/>
      <c r="B560" s="386"/>
      <c r="C560" s="386"/>
      <c r="D560" s="386"/>
      <c r="E560" s="386"/>
      <c r="F560" s="386"/>
    </row>
    <row r="561" spans="1:6">
      <c r="A561" s="416"/>
      <c r="B561" s="386"/>
      <c r="C561" s="386"/>
      <c r="D561" s="386"/>
      <c r="E561" s="386"/>
      <c r="F561" s="386"/>
    </row>
    <row r="562" spans="1:6">
      <c r="A562" s="416"/>
      <c r="B562" s="386"/>
      <c r="C562" s="386"/>
      <c r="D562" s="386"/>
      <c r="E562" s="386"/>
      <c r="F562" s="386"/>
    </row>
    <row r="563" spans="1:6">
      <c r="A563" s="416"/>
      <c r="B563" s="386"/>
      <c r="C563" s="386"/>
      <c r="D563" s="386"/>
      <c r="E563" s="386"/>
      <c r="F563" s="386"/>
    </row>
    <row r="564" spans="1:6">
      <c r="A564" s="416"/>
      <c r="B564" s="386"/>
      <c r="C564" s="386"/>
      <c r="D564" s="386"/>
      <c r="E564" s="386"/>
      <c r="F564" s="386"/>
    </row>
    <row r="565" spans="1:6">
      <c r="A565" s="416"/>
      <c r="B565" s="386"/>
      <c r="C565" s="386"/>
      <c r="D565" s="386"/>
      <c r="E565" s="386"/>
      <c r="F565" s="386"/>
    </row>
    <row r="566" spans="1:6">
      <c r="A566" s="416"/>
      <c r="B566" s="386"/>
      <c r="C566" s="386"/>
      <c r="D566" s="386"/>
      <c r="E566" s="386"/>
      <c r="F566" s="386"/>
    </row>
    <row r="567" spans="1:6">
      <c r="A567" s="416"/>
      <c r="B567" s="386"/>
      <c r="C567" s="386"/>
      <c r="D567" s="386"/>
      <c r="E567" s="386"/>
      <c r="F567" s="386"/>
    </row>
    <row r="568" spans="1:6">
      <c r="A568" s="416"/>
      <c r="B568" s="386"/>
      <c r="C568" s="386"/>
      <c r="D568" s="386"/>
      <c r="E568" s="386"/>
      <c r="F568" s="386"/>
    </row>
    <row r="569" spans="1:6">
      <c r="A569" s="416"/>
      <c r="B569" s="386"/>
      <c r="C569" s="386"/>
      <c r="D569" s="386"/>
      <c r="E569" s="386"/>
      <c r="F569" s="386"/>
    </row>
    <row r="570" spans="1:6">
      <c r="A570" s="416"/>
      <c r="B570" s="386"/>
      <c r="C570" s="386"/>
      <c r="D570" s="386"/>
      <c r="E570" s="386"/>
      <c r="F570" s="386"/>
    </row>
    <row r="571" spans="1:6">
      <c r="A571" s="416"/>
      <c r="B571" s="386"/>
      <c r="C571" s="386"/>
      <c r="D571" s="386"/>
      <c r="E571" s="386"/>
      <c r="F571" s="386"/>
    </row>
    <row r="572" spans="1:6">
      <c r="A572" s="416"/>
      <c r="B572" s="386"/>
      <c r="C572" s="386"/>
      <c r="D572" s="386"/>
      <c r="E572" s="386"/>
      <c r="F572" s="386"/>
    </row>
    <row r="573" spans="1:6">
      <c r="A573" s="416"/>
      <c r="B573" s="386"/>
      <c r="C573" s="386"/>
      <c r="D573" s="386"/>
      <c r="E573" s="386"/>
      <c r="F573" s="386"/>
    </row>
    <row r="574" spans="1:6">
      <c r="A574" s="416"/>
      <c r="B574" s="386"/>
      <c r="C574" s="386"/>
      <c r="D574" s="386"/>
      <c r="E574" s="386"/>
      <c r="F574" s="386"/>
    </row>
    <row r="575" spans="1:6">
      <c r="A575" s="416"/>
      <c r="B575" s="386"/>
      <c r="C575" s="386"/>
      <c r="D575" s="386"/>
      <c r="E575" s="386"/>
      <c r="F575" s="386"/>
    </row>
    <row r="576" spans="1:6">
      <c r="A576" s="416"/>
      <c r="B576" s="386"/>
      <c r="C576" s="386"/>
      <c r="D576" s="386"/>
      <c r="E576" s="386"/>
      <c r="F576" s="386"/>
    </row>
    <row r="577" spans="1:6">
      <c r="A577" s="416"/>
      <c r="B577" s="386"/>
      <c r="C577" s="386"/>
      <c r="D577" s="386"/>
      <c r="E577" s="386"/>
      <c r="F577" s="386"/>
    </row>
    <row r="578" spans="1:6">
      <c r="A578" s="416"/>
      <c r="B578" s="386"/>
      <c r="C578" s="386"/>
      <c r="D578" s="386"/>
      <c r="E578" s="386"/>
      <c r="F578" s="386"/>
    </row>
    <row r="579" spans="1:6">
      <c r="A579" s="416"/>
      <c r="B579" s="386"/>
      <c r="C579" s="386"/>
      <c r="D579" s="386"/>
      <c r="E579" s="386"/>
      <c r="F579" s="386"/>
    </row>
    <row r="580" spans="1:6">
      <c r="A580" s="416"/>
      <c r="B580" s="386"/>
      <c r="C580" s="386"/>
      <c r="D580" s="386"/>
      <c r="E580" s="386"/>
      <c r="F580" s="386"/>
    </row>
    <row r="581" spans="1:6">
      <c r="A581" s="416"/>
      <c r="B581" s="386"/>
      <c r="C581" s="386"/>
      <c r="D581" s="386"/>
      <c r="E581" s="386"/>
      <c r="F581" s="386"/>
    </row>
    <row r="582" spans="1:6">
      <c r="A582" s="416"/>
      <c r="B582" s="386"/>
      <c r="C582" s="386"/>
      <c r="D582" s="386"/>
      <c r="E582" s="386"/>
      <c r="F582" s="386"/>
    </row>
    <row r="583" spans="1:6">
      <c r="A583" s="416"/>
      <c r="B583" s="386"/>
      <c r="C583" s="386"/>
      <c r="D583" s="386"/>
      <c r="E583" s="386"/>
      <c r="F583" s="386"/>
    </row>
    <row r="584" spans="1:6">
      <c r="A584" s="416"/>
      <c r="B584" s="386"/>
      <c r="C584" s="386"/>
      <c r="D584" s="386"/>
      <c r="E584" s="386"/>
      <c r="F584" s="386"/>
    </row>
    <row r="585" spans="1:6">
      <c r="A585" s="416"/>
      <c r="B585" s="386"/>
      <c r="C585" s="386"/>
      <c r="D585" s="386"/>
      <c r="E585" s="386"/>
      <c r="F585" s="386"/>
    </row>
    <row r="586" spans="1:6">
      <c r="A586" s="416"/>
      <c r="B586" s="386"/>
      <c r="C586" s="386"/>
      <c r="D586" s="386"/>
      <c r="E586" s="386"/>
      <c r="F586" s="386"/>
    </row>
    <row r="587" spans="1:6">
      <c r="A587" s="416"/>
      <c r="B587" s="386"/>
      <c r="C587" s="386"/>
      <c r="D587" s="386"/>
      <c r="E587" s="386"/>
      <c r="F587" s="386"/>
    </row>
    <row r="588" spans="1:6">
      <c r="A588" s="416"/>
      <c r="B588" s="386"/>
      <c r="C588" s="386"/>
      <c r="D588" s="386"/>
      <c r="E588" s="386"/>
      <c r="F588" s="386"/>
    </row>
    <row r="589" spans="1:6">
      <c r="A589" s="416"/>
      <c r="B589" s="386"/>
      <c r="C589" s="386"/>
      <c r="D589" s="386"/>
      <c r="E589" s="386"/>
      <c r="F589" s="386"/>
    </row>
    <row r="590" spans="1:6">
      <c r="A590" s="416"/>
      <c r="B590" s="386"/>
      <c r="C590" s="386"/>
      <c r="D590" s="386"/>
      <c r="E590" s="386"/>
      <c r="F590" s="386"/>
    </row>
    <row r="591" spans="1:6">
      <c r="A591" s="416"/>
      <c r="B591" s="386"/>
      <c r="C591" s="386"/>
      <c r="D591" s="386"/>
      <c r="E591" s="386"/>
      <c r="F591" s="386"/>
    </row>
    <row r="592" spans="1:6">
      <c r="A592" s="416"/>
      <c r="B592" s="386"/>
      <c r="C592" s="386"/>
      <c r="D592" s="386"/>
      <c r="E592" s="386"/>
      <c r="F592" s="386"/>
    </row>
    <row r="593" spans="1:6">
      <c r="A593" s="416"/>
      <c r="B593" s="386"/>
      <c r="C593" s="386"/>
      <c r="D593" s="386"/>
      <c r="E593" s="386"/>
      <c r="F593" s="386"/>
    </row>
    <row r="594" spans="1:6">
      <c r="A594" s="416"/>
      <c r="B594" s="386"/>
      <c r="C594" s="386"/>
      <c r="D594" s="386"/>
      <c r="E594" s="386"/>
      <c r="F594" s="386"/>
    </row>
    <row r="595" spans="1:6">
      <c r="A595" s="416"/>
      <c r="B595" s="386"/>
      <c r="C595" s="386"/>
      <c r="D595" s="386"/>
      <c r="E595" s="386"/>
      <c r="F595" s="386"/>
    </row>
    <row r="596" spans="1:6">
      <c r="A596" s="416"/>
      <c r="B596" s="386"/>
      <c r="C596" s="386"/>
      <c r="D596" s="386"/>
      <c r="E596" s="386"/>
      <c r="F596" s="386"/>
    </row>
    <row r="597" spans="1:6">
      <c r="A597" s="416"/>
      <c r="B597" s="386"/>
      <c r="C597" s="386"/>
      <c r="D597" s="386"/>
      <c r="E597" s="386"/>
      <c r="F597" s="386"/>
    </row>
    <row r="598" spans="1:6">
      <c r="A598" s="416"/>
      <c r="B598" s="386"/>
      <c r="C598" s="386"/>
      <c r="D598" s="386"/>
      <c r="E598" s="386"/>
      <c r="F598" s="386"/>
    </row>
    <row r="599" spans="1:6">
      <c r="A599" s="416"/>
      <c r="B599" s="386"/>
      <c r="C599" s="386"/>
      <c r="D599" s="386"/>
      <c r="E599" s="386"/>
      <c r="F599" s="386"/>
    </row>
    <row r="600" spans="1:6">
      <c r="A600" s="416"/>
      <c r="B600" s="386"/>
      <c r="C600" s="386"/>
      <c r="D600" s="386"/>
      <c r="E600" s="386"/>
      <c r="F600" s="386"/>
    </row>
    <row r="601" spans="1:6">
      <c r="A601" s="416"/>
      <c r="B601" s="386"/>
      <c r="C601" s="386"/>
      <c r="D601" s="386"/>
      <c r="E601" s="386"/>
      <c r="F601" s="386"/>
    </row>
    <row r="602" spans="1:6">
      <c r="A602" s="416"/>
      <c r="B602" s="386"/>
      <c r="C602" s="386"/>
      <c r="D602" s="386"/>
      <c r="E602" s="386"/>
      <c r="F602" s="386"/>
    </row>
    <row r="603" spans="1:6">
      <c r="A603" s="416"/>
      <c r="B603" s="386"/>
      <c r="C603" s="386"/>
      <c r="D603" s="386"/>
      <c r="E603" s="386"/>
      <c r="F603" s="386"/>
    </row>
    <row r="604" spans="1:6">
      <c r="A604" s="416"/>
      <c r="B604" s="386"/>
      <c r="C604" s="386"/>
      <c r="D604" s="386"/>
      <c r="E604" s="386"/>
      <c r="F604" s="386"/>
    </row>
    <row r="605" spans="1:6">
      <c r="A605" s="416"/>
      <c r="B605" s="386"/>
      <c r="C605" s="386"/>
      <c r="D605" s="386"/>
      <c r="E605" s="386"/>
      <c r="F605" s="386"/>
    </row>
    <row r="606" spans="1:6">
      <c r="A606" s="416"/>
      <c r="B606" s="386"/>
      <c r="C606" s="386"/>
      <c r="D606" s="386"/>
      <c r="E606" s="386"/>
      <c r="F606" s="386"/>
    </row>
    <row r="607" spans="1:6">
      <c r="A607" s="416"/>
      <c r="B607" s="386"/>
      <c r="C607" s="386"/>
      <c r="D607" s="386"/>
      <c r="E607" s="386"/>
      <c r="F607" s="386"/>
    </row>
    <row r="608" spans="1:6">
      <c r="A608" s="416"/>
      <c r="B608" s="386"/>
      <c r="C608" s="386"/>
      <c r="D608" s="386"/>
      <c r="E608" s="386"/>
      <c r="F608" s="386"/>
    </row>
    <row r="609" spans="1:6">
      <c r="A609" s="416"/>
      <c r="B609" s="386"/>
      <c r="C609" s="386"/>
      <c r="D609" s="386"/>
      <c r="E609" s="386"/>
      <c r="F609" s="386"/>
    </row>
    <row r="610" spans="1:6">
      <c r="A610" s="416"/>
      <c r="B610" s="386"/>
      <c r="C610" s="386"/>
      <c r="D610" s="386"/>
      <c r="E610" s="386"/>
      <c r="F610" s="386"/>
    </row>
    <row r="611" spans="1:6">
      <c r="A611" s="416"/>
      <c r="B611" s="386"/>
      <c r="C611" s="386"/>
      <c r="D611" s="386"/>
      <c r="E611" s="386"/>
      <c r="F611" s="386"/>
    </row>
    <row r="612" spans="1:6">
      <c r="A612" s="416"/>
      <c r="B612" s="386"/>
      <c r="C612" s="386"/>
      <c r="D612" s="386"/>
      <c r="E612" s="386"/>
      <c r="F612" s="386"/>
    </row>
    <row r="613" spans="1:6">
      <c r="A613" s="416"/>
      <c r="B613" s="386"/>
      <c r="C613" s="386"/>
      <c r="D613" s="386"/>
      <c r="E613" s="386"/>
      <c r="F613" s="386"/>
    </row>
    <row r="614" spans="1:6">
      <c r="A614" s="416"/>
      <c r="B614" s="386"/>
      <c r="C614" s="386"/>
      <c r="D614" s="386"/>
      <c r="E614" s="386"/>
      <c r="F614" s="386"/>
    </row>
    <row r="615" spans="1:6">
      <c r="A615" s="416"/>
      <c r="B615" s="386"/>
      <c r="C615" s="386"/>
      <c r="D615" s="386"/>
      <c r="E615" s="386"/>
      <c r="F615" s="386"/>
    </row>
    <row r="616" spans="1:6">
      <c r="A616" s="416"/>
      <c r="B616" s="386"/>
      <c r="C616" s="386"/>
      <c r="D616" s="386"/>
      <c r="E616" s="386"/>
      <c r="F616" s="386"/>
    </row>
    <row r="617" spans="1:6">
      <c r="A617" s="416"/>
      <c r="B617" s="386"/>
      <c r="C617" s="386"/>
      <c r="D617" s="386"/>
      <c r="E617" s="386"/>
      <c r="F617" s="386"/>
    </row>
    <row r="618" spans="1:6">
      <c r="A618" s="416"/>
      <c r="B618" s="386"/>
      <c r="C618" s="386"/>
      <c r="D618" s="386"/>
      <c r="E618" s="386"/>
      <c r="F618" s="386"/>
    </row>
    <row r="619" spans="1:6">
      <c r="A619" s="416"/>
      <c r="B619" s="386"/>
      <c r="C619" s="386"/>
      <c r="D619" s="386"/>
      <c r="E619" s="386"/>
      <c r="F619" s="386"/>
    </row>
    <row r="620" spans="1:6">
      <c r="A620" s="416"/>
      <c r="B620" s="386"/>
      <c r="C620" s="386"/>
      <c r="D620" s="386"/>
      <c r="E620" s="386"/>
      <c r="F620" s="386"/>
    </row>
    <row r="621" spans="1:6">
      <c r="A621" s="416"/>
      <c r="B621" s="386"/>
      <c r="C621" s="386"/>
      <c r="D621" s="386"/>
      <c r="E621" s="386"/>
      <c r="F621" s="386"/>
    </row>
    <row r="622" spans="1:6">
      <c r="A622" s="416"/>
      <c r="B622" s="386"/>
      <c r="C622" s="386"/>
      <c r="D622" s="386"/>
      <c r="E622" s="386"/>
      <c r="F622" s="386"/>
    </row>
    <row r="623" spans="1:6">
      <c r="A623" s="416"/>
      <c r="B623" s="386"/>
      <c r="C623" s="386"/>
      <c r="D623" s="386"/>
      <c r="E623" s="386"/>
      <c r="F623" s="386"/>
    </row>
    <row r="624" spans="1:6">
      <c r="A624" s="416"/>
      <c r="B624" s="386"/>
      <c r="C624" s="386"/>
      <c r="D624" s="386"/>
      <c r="E624" s="386"/>
      <c r="F624" s="386"/>
    </row>
    <row r="625" spans="1:6">
      <c r="A625" s="416"/>
      <c r="B625" s="386"/>
      <c r="C625" s="386"/>
      <c r="D625" s="386"/>
      <c r="E625" s="386"/>
      <c r="F625" s="386"/>
    </row>
    <row r="626" spans="1:6">
      <c r="A626" s="416"/>
      <c r="B626" s="386"/>
      <c r="C626" s="386"/>
      <c r="D626" s="386"/>
      <c r="E626" s="386"/>
      <c r="F626" s="386"/>
    </row>
    <row r="627" spans="1:6">
      <c r="A627" s="416"/>
      <c r="B627" s="386"/>
      <c r="C627" s="386"/>
      <c r="D627" s="386"/>
      <c r="E627" s="386"/>
      <c r="F627" s="386"/>
    </row>
    <row r="628" spans="1:6">
      <c r="A628" s="416"/>
      <c r="B628" s="386"/>
      <c r="C628" s="386"/>
      <c r="D628" s="386"/>
      <c r="E628" s="386"/>
      <c r="F628" s="386"/>
    </row>
    <row r="629" spans="1:6">
      <c r="A629" s="416"/>
      <c r="B629" s="386"/>
      <c r="C629" s="386"/>
      <c r="D629" s="386"/>
      <c r="E629" s="386"/>
      <c r="F629" s="386"/>
    </row>
    <row r="630" spans="1:6">
      <c r="A630" s="416"/>
      <c r="B630" s="386"/>
      <c r="C630" s="386"/>
      <c r="D630" s="386"/>
      <c r="E630" s="386"/>
      <c r="F630" s="386"/>
    </row>
    <row r="631" spans="1:6">
      <c r="A631" s="416"/>
      <c r="B631" s="386"/>
      <c r="C631" s="386"/>
      <c r="D631" s="386"/>
      <c r="E631" s="386"/>
      <c r="F631" s="386"/>
    </row>
    <row r="632" spans="1:6">
      <c r="A632" s="416"/>
      <c r="B632" s="386"/>
      <c r="C632" s="386"/>
      <c r="D632" s="386"/>
      <c r="E632" s="386"/>
      <c r="F632" s="386"/>
    </row>
    <row r="633" spans="1:6">
      <c r="A633" s="416"/>
      <c r="B633" s="386"/>
      <c r="C633" s="386"/>
      <c r="D633" s="386"/>
      <c r="E633" s="386"/>
      <c r="F633" s="386"/>
    </row>
    <row r="634" spans="1:6">
      <c r="A634" s="416"/>
      <c r="B634" s="386"/>
      <c r="C634" s="386"/>
      <c r="D634" s="386"/>
      <c r="E634" s="386"/>
      <c r="F634" s="386"/>
    </row>
    <row r="635" spans="1:6">
      <c r="A635" s="416"/>
      <c r="B635" s="386"/>
      <c r="C635" s="386"/>
      <c r="D635" s="386"/>
      <c r="E635" s="386"/>
      <c r="F635" s="386"/>
    </row>
    <row r="636" spans="1:6">
      <c r="A636" s="416"/>
      <c r="B636" s="386"/>
      <c r="C636" s="386"/>
      <c r="D636" s="386"/>
      <c r="E636" s="386"/>
      <c r="F636" s="386"/>
    </row>
    <row r="637" spans="1:6">
      <c r="A637" s="416"/>
      <c r="B637" s="386"/>
      <c r="C637" s="386"/>
      <c r="D637" s="386"/>
      <c r="E637" s="386"/>
      <c r="F637" s="386"/>
    </row>
    <row r="638" spans="1:6">
      <c r="A638" s="416"/>
      <c r="B638" s="386"/>
      <c r="C638" s="386"/>
      <c r="D638" s="386"/>
      <c r="E638" s="386"/>
      <c r="F638" s="386"/>
    </row>
    <row r="639" spans="1:6">
      <c r="A639" s="416"/>
      <c r="B639" s="386"/>
      <c r="C639" s="386"/>
      <c r="D639" s="386"/>
      <c r="E639" s="386"/>
      <c r="F639" s="386"/>
    </row>
    <row r="640" spans="1:6">
      <c r="A640" s="416"/>
      <c r="B640" s="386"/>
      <c r="C640" s="386"/>
      <c r="D640" s="386"/>
      <c r="E640" s="386"/>
      <c r="F640" s="386"/>
    </row>
    <row r="641" spans="1:6">
      <c r="A641" s="416"/>
      <c r="B641" s="386"/>
      <c r="C641" s="386"/>
      <c r="D641" s="386"/>
      <c r="E641" s="386"/>
      <c r="F641" s="386"/>
    </row>
    <row r="642" spans="1:6">
      <c r="A642" s="416"/>
      <c r="B642" s="386"/>
      <c r="C642" s="386"/>
      <c r="D642" s="386"/>
      <c r="E642" s="386"/>
      <c r="F642" s="386"/>
    </row>
    <row r="643" spans="1:6">
      <c r="A643" s="416"/>
      <c r="B643" s="386"/>
      <c r="C643" s="386"/>
      <c r="D643" s="386"/>
      <c r="E643" s="386"/>
      <c r="F643" s="386"/>
    </row>
    <row r="644" spans="1:6">
      <c r="A644" s="416"/>
      <c r="B644" s="386"/>
      <c r="C644" s="386"/>
      <c r="D644" s="386"/>
      <c r="E644" s="386"/>
      <c r="F644" s="386"/>
    </row>
    <row r="645" spans="1:6">
      <c r="A645" s="416"/>
      <c r="B645" s="386"/>
      <c r="C645" s="386"/>
      <c r="D645" s="386"/>
      <c r="E645" s="386"/>
      <c r="F645" s="386"/>
    </row>
    <row r="646" spans="1:6">
      <c r="A646" s="416"/>
      <c r="B646" s="386"/>
      <c r="C646" s="386"/>
      <c r="D646" s="386"/>
      <c r="E646" s="386"/>
      <c r="F646" s="386"/>
    </row>
    <row r="647" spans="1:6">
      <c r="A647" s="416"/>
      <c r="B647" s="386"/>
      <c r="C647" s="386"/>
      <c r="D647" s="386"/>
      <c r="E647" s="386"/>
      <c r="F647" s="386"/>
    </row>
    <row r="648" spans="1:6">
      <c r="A648" s="416"/>
      <c r="B648" s="386"/>
      <c r="C648" s="386"/>
      <c r="D648" s="386"/>
      <c r="E648" s="386"/>
      <c r="F648" s="386"/>
    </row>
    <row r="649" spans="1:6">
      <c r="A649" s="416"/>
      <c r="B649" s="386"/>
      <c r="C649" s="386"/>
      <c r="D649" s="386"/>
      <c r="E649" s="386"/>
      <c r="F649" s="386"/>
    </row>
    <row r="650" spans="1:6">
      <c r="A650" s="416"/>
      <c r="B650" s="386"/>
      <c r="C650" s="386"/>
      <c r="D650" s="386"/>
      <c r="E650" s="386"/>
      <c r="F650" s="386"/>
    </row>
    <row r="651" spans="1:6">
      <c r="A651" s="416"/>
      <c r="B651" s="386"/>
      <c r="C651" s="386"/>
      <c r="D651" s="386"/>
      <c r="E651" s="386"/>
      <c r="F651" s="386"/>
    </row>
    <row r="652" spans="1:6">
      <c r="A652" s="416"/>
      <c r="B652" s="386"/>
      <c r="C652" s="386"/>
      <c r="D652" s="386"/>
      <c r="E652" s="386"/>
      <c r="F652" s="386"/>
    </row>
    <row r="653" spans="1:6">
      <c r="A653" s="416"/>
      <c r="B653" s="386"/>
      <c r="C653" s="386"/>
      <c r="D653" s="386"/>
      <c r="E653" s="386"/>
      <c r="F653" s="386"/>
    </row>
    <row r="654" spans="1:6">
      <c r="A654" s="416"/>
      <c r="B654" s="386"/>
      <c r="C654" s="386"/>
      <c r="D654" s="386"/>
      <c r="E654" s="386"/>
      <c r="F654" s="386"/>
    </row>
    <row r="655" spans="1:6">
      <c r="A655" s="416"/>
      <c r="B655" s="386"/>
      <c r="C655" s="386"/>
      <c r="D655" s="386"/>
      <c r="E655" s="386"/>
      <c r="F655" s="386"/>
    </row>
    <row r="656" spans="1:6">
      <c r="A656" s="416"/>
      <c r="B656" s="386"/>
      <c r="C656" s="386"/>
      <c r="D656" s="386"/>
      <c r="E656" s="386"/>
      <c r="F656" s="386"/>
    </row>
    <row r="657" spans="1:6">
      <c r="A657" s="416"/>
      <c r="B657" s="386"/>
      <c r="C657" s="386"/>
      <c r="D657" s="386"/>
      <c r="E657" s="386"/>
      <c r="F657" s="386"/>
    </row>
    <row r="658" spans="1:6">
      <c r="A658" s="416"/>
      <c r="B658" s="386"/>
      <c r="C658" s="386"/>
      <c r="D658" s="386"/>
      <c r="E658" s="386"/>
      <c r="F658" s="386"/>
    </row>
    <row r="659" spans="1:6">
      <c r="A659" s="416"/>
      <c r="B659" s="386"/>
      <c r="C659" s="386"/>
      <c r="D659" s="386"/>
      <c r="E659" s="386"/>
      <c r="F659" s="386"/>
    </row>
    <row r="660" spans="1:6">
      <c r="A660" s="416"/>
      <c r="B660" s="386"/>
      <c r="C660" s="386"/>
      <c r="D660" s="386"/>
      <c r="E660" s="386"/>
      <c r="F660" s="386"/>
    </row>
    <row r="661" spans="1:6">
      <c r="A661" s="416"/>
      <c r="B661" s="386"/>
      <c r="C661" s="386"/>
      <c r="D661" s="386"/>
      <c r="E661" s="386"/>
      <c r="F661" s="386"/>
    </row>
    <row r="662" spans="1:6">
      <c r="A662" s="416"/>
      <c r="B662" s="386"/>
      <c r="C662" s="386"/>
      <c r="D662" s="386"/>
      <c r="E662" s="386"/>
      <c r="F662" s="386"/>
    </row>
    <row r="663" spans="1:6">
      <c r="A663" s="416"/>
      <c r="B663" s="386"/>
      <c r="C663" s="386"/>
      <c r="D663" s="386"/>
      <c r="E663" s="386"/>
      <c r="F663" s="386"/>
    </row>
    <row r="664" spans="1:6">
      <c r="A664" s="416"/>
      <c r="B664" s="386"/>
      <c r="C664" s="386"/>
      <c r="D664" s="386"/>
      <c r="E664" s="386"/>
      <c r="F664" s="386"/>
    </row>
    <row r="665" spans="1:6">
      <c r="A665" s="416"/>
      <c r="B665" s="386"/>
      <c r="C665" s="386"/>
      <c r="D665" s="386"/>
      <c r="E665" s="386"/>
      <c r="F665" s="386"/>
    </row>
    <row r="666" spans="1:6">
      <c r="A666" s="416"/>
      <c r="B666" s="386"/>
      <c r="C666" s="386"/>
      <c r="D666" s="386"/>
      <c r="E666" s="386"/>
      <c r="F666" s="386"/>
    </row>
    <row r="667" spans="1:6">
      <c r="A667" s="416"/>
      <c r="B667" s="386"/>
      <c r="C667" s="386"/>
      <c r="D667" s="386"/>
      <c r="E667" s="386"/>
      <c r="F667" s="386"/>
    </row>
    <row r="668" spans="1:6">
      <c r="A668" s="416"/>
      <c r="B668" s="386"/>
      <c r="C668" s="386"/>
      <c r="D668" s="386"/>
      <c r="E668" s="386"/>
      <c r="F668" s="386"/>
    </row>
    <row r="669" spans="1:6">
      <c r="A669" s="416"/>
      <c r="B669" s="386"/>
      <c r="C669" s="386"/>
      <c r="D669" s="386"/>
      <c r="E669" s="386"/>
      <c r="F669" s="386"/>
    </row>
    <row r="670" spans="1:6">
      <c r="A670" s="416"/>
      <c r="B670" s="386"/>
      <c r="C670" s="386"/>
      <c r="D670" s="386"/>
      <c r="E670" s="386"/>
      <c r="F670" s="386"/>
    </row>
    <row r="671" spans="1:6">
      <c r="A671" s="416"/>
      <c r="B671" s="386"/>
      <c r="C671" s="386"/>
      <c r="D671" s="386"/>
      <c r="E671" s="386"/>
      <c r="F671" s="386"/>
    </row>
    <row r="672" spans="1:6">
      <c r="A672" s="416"/>
      <c r="B672" s="386"/>
      <c r="C672" s="386"/>
      <c r="D672" s="386"/>
      <c r="E672" s="386"/>
      <c r="F672" s="386"/>
    </row>
    <row r="673" spans="1:6">
      <c r="A673" s="416"/>
      <c r="B673" s="386"/>
      <c r="C673" s="386"/>
      <c r="D673" s="386"/>
      <c r="E673" s="386"/>
      <c r="F673" s="386"/>
    </row>
    <row r="674" spans="1:6">
      <c r="A674" s="416"/>
      <c r="B674" s="386"/>
      <c r="C674" s="386"/>
      <c r="D674" s="386"/>
      <c r="E674" s="386"/>
      <c r="F674" s="386"/>
    </row>
    <row r="675" spans="1:6">
      <c r="A675" s="416"/>
      <c r="B675" s="386"/>
      <c r="C675" s="386"/>
      <c r="D675" s="386"/>
      <c r="E675" s="386"/>
      <c r="F675" s="386"/>
    </row>
    <row r="676" spans="1:6">
      <c r="A676" s="416"/>
      <c r="B676" s="386"/>
      <c r="C676" s="386"/>
      <c r="D676" s="386"/>
      <c r="E676" s="386"/>
      <c r="F676" s="386"/>
    </row>
    <row r="677" spans="1:6">
      <c r="A677" s="416"/>
      <c r="B677" s="386"/>
      <c r="C677" s="386"/>
      <c r="D677" s="386"/>
      <c r="E677" s="386"/>
      <c r="F677" s="386"/>
    </row>
    <row r="678" spans="1:6">
      <c r="A678" s="416"/>
      <c r="B678" s="386"/>
      <c r="C678" s="386"/>
      <c r="D678" s="386"/>
      <c r="E678" s="386"/>
      <c r="F678" s="386"/>
    </row>
    <row r="679" spans="1:6">
      <c r="A679" s="416"/>
      <c r="B679" s="386"/>
      <c r="C679" s="386"/>
      <c r="D679" s="386"/>
      <c r="E679" s="386"/>
      <c r="F679" s="386"/>
    </row>
    <row r="680" spans="1:6">
      <c r="A680" s="416"/>
      <c r="B680" s="386"/>
      <c r="C680" s="386"/>
      <c r="D680" s="386"/>
      <c r="E680" s="386"/>
      <c r="F680" s="386"/>
    </row>
    <row r="681" spans="1:6">
      <c r="A681" s="416"/>
      <c r="B681" s="386"/>
      <c r="C681" s="386"/>
      <c r="D681" s="386"/>
      <c r="E681" s="386"/>
      <c r="F681" s="386"/>
    </row>
    <row r="682" spans="1:6">
      <c r="A682" s="416"/>
      <c r="B682" s="386"/>
      <c r="C682" s="386"/>
      <c r="D682" s="386"/>
      <c r="E682" s="386"/>
      <c r="F682" s="386"/>
    </row>
    <row r="683" spans="1:6">
      <c r="A683" s="416"/>
      <c r="B683" s="386"/>
      <c r="C683" s="386"/>
      <c r="D683" s="386"/>
      <c r="E683" s="386"/>
      <c r="F683" s="386"/>
    </row>
    <row r="684" spans="1:6">
      <c r="A684" s="416"/>
      <c r="B684" s="386"/>
      <c r="C684" s="386"/>
      <c r="D684" s="386"/>
      <c r="E684" s="386"/>
      <c r="F684" s="386"/>
    </row>
    <row r="685" spans="1:6">
      <c r="A685" s="416"/>
      <c r="B685" s="386"/>
      <c r="C685" s="386"/>
      <c r="D685" s="386"/>
      <c r="E685" s="386"/>
      <c r="F685" s="386"/>
    </row>
    <row r="686" spans="1:6">
      <c r="A686" s="416"/>
      <c r="B686" s="386"/>
      <c r="C686" s="386"/>
      <c r="D686" s="386"/>
      <c r="E686" s="386"/>
      <c r="F686" s="386"/>
    </row>
    <row r="687" spans="1:6">
      <c r="A687" s="416"/>
      <c r="B687" s="386"/>
      <c r="C687" s="386"/>
      <c r="D687" s="386"/>
      <c r="E687" s="386"/>
      <c r="F687" s="386"/>
    </row>
    <row r="688" spans="1:6">
      <c r="A688" s="416"/>
      <c r="B688" s="386"/>
      <c r="C688" s="386"/>
      <c r="D688" s="386"/>
      <c r="E688" s="386"/>
      <c r="F688" s="386"/>
    </row>
    <row r="689" spans="1:6">
      <c r="A689" s="416"/>
      <c r="B689" s="386"/>
      <c r="C689" s="386"/>
      <c r="D689" s="386"/>
      <c r="E689" s="386"/>
      <c r="F689" s="386"/>
    </row>
    <row r="690" spans="1:6">
      <c r="A690" s="416"/>
      <c r="B690" s="386"/>
      <c r="C690" s="386"/>
      <c r="D690" s="386"/>
      <c r="E690" s="386"/>
      <c r="F690" s="386"/>
    </row>
    <row r="691" spans="1:6">
      <c r="A691" s="416"/>
      <c r="B691" s="386"/>
      <c r="C691" s="386"/>
      <c r="D691" s="386"/>
      <c r="E691" s="386"/>
      <c r="F691" s="386"/>
    </row>
    <row r="692" spans="1:6">
      <c r="A692" s="416"/>
      <c r="B692" s="386"/>
      <c r="C692" s="386"/>
      <c r="D692" s="386"/>
      <c r="E692" s="386"/>
      <c r="F692" s="386"/>
    </row>
    <row r="693" spans="1:6">
      <c r="A693" s="416"/>
      <c r="B693" s="386"/>
      <c r="C693" s="386"/>
      <c r="D693" s="386"/>
      <c r="E693" s="386"/>
      <c r="F693" s="386"/>
    </row>
    <row r="694" spans="1:6">
      <c r="A694" s="416"/>
      <c r="B694" s="386"/>
      <c r="C694" s="386"/>
      <c r="D694" s="386"/>
      <c r="E694" s="386"/>
      <c r="F694" s="386"/>
    </row>
    <row r="695" spans="1:6">
      <c r="A695" s="416"/>
      <c r="B695" s="386"/>
      <c r="C695" s="386"/>
      <c r="D695" s="386"/>
      <c r="E695" s="386"/>
      <c r="F695" s="386"/>
    </row>
    <row r="696" spans="1:6">
      <c r="A696" s="416"/>
      <c r="B696" s="386"/>
      <c r="C696" s="386"/>
      <c r="D696" s="386"/>
      <c r="E696" s="386"/>
      <c r="F696" s="386"/>
    </row>
    <row r="697" spans="1:6">
      <c r="A697" s="416"/>
      <c r="B697" s="386"/>
      <c r="C697" s="386"/>
      <c r="D697" s="386"/>
      <c r="E697" s="386"/>
      <c r="F697" s="386"/>
    </row>
    <row r="698" spans="1:6">
      <c r="A698" s="416"/>
      <c r="B698" s="386"/>
      <c r="C698" s="386"/>
      <c r="D698" s="386"/>
      <c r="E698" s="386"/>
      <c r="F698" s="386"/>
    </row>
    <row r="699" spans="1:6">
      <c r="A699" s="416"/>
      <c r="B699" s="386"/>
      <c r="C699" s="386"/>
      <c r="D699" s="386"/>
      <c r="E699" s="386"/>
      <c r="F699" s="386"/>
    </row>
    <row r="700" spans="1:6">
      <c r="A700" s="416"/>
      <c r="B700" s="386"/>
      <c r="C700" s="386"/>
      <c r="D700" s="386"/>
      <c r="E700" s="386"/>
      <c r="F700" s="386"/>
    </row>
    <row r="701" spans="1:6">
      <c r="A701" s="416"/>
      <c r="B701" s="386"/>
      <c r="C701" s="386"/>
      <c r="D701" s="386"/>
      <c r="E701" s="386"/>
      <c r="F701" s="386"/>
    </row>
    <row r="702" spans="1:6">
      <c r="A702" s="416"/>
      <c r="B702" s="386"/>
      <c r="C702" s="386"/>
      <c r="D702" s="386"/>
      <c r="E702" s="386"/>
      <c r="F702" s="386"/>
    </row>
    <row r="703" spans="1:6">
      <c r="A703" s="416"/>
      <c r="B703" s="386"/>
      <c r="C703" s="386"/>
      <c r="D703" s="386"/>
      <c r="E703" s="386"/>
      <c r="F703" s="386"/>
    </row>
    <row r="704" spans="1:6">
      <c r="A704" s="416"/>
      <c r="B704" s="386"/>
      <c r="C704" s="386"/>
      <c r="D704" s="386"/>
      <c r="E704" s="386"/>
      <c r="F704" s="386"/>
    </row>
    <row r="705" spans="1:6">
      <c r="A705" s="416"/>
      <c r="B705" s="386"/>
      <c r="C705" s="386"/>
      <c r="D705" s="386"/>
      <c r="E705" s="386"/>
      <c r="F705" s="386"/>
    </row>
    <row r="706" spans="1:6">
      <c r="A706" s="416"/>
      <c r="B706" s="386"/>
      <c r="C706" s="386"/>
      <c r="D706" s="386"/>
      <c r="E706" s="386"/>
      <c r="F706" s="386"/>
    </row>
    <row r="707" spans="1:6">
      <c r="A707" s="416"/>
      <c r="B707" s="386"/>
      <c r="C707" s="386"/>
      <c r="D707" s="386"/>
      <c r="E707" s="386"/>
      <c r="F707" s="386"/>
    </row>
    <row r="708" spans="1:6">
      <c r="A708" s="416"/>
      <c r="B708" s="386"/>
      <c r="C708" s="386"/>
      <c r="D708" s="386"/>
      <c r="E708" s="386"/>
      <c r="F708" s="386"/>
    </row>
    <row r="709" spans="1:6">
      <c r="A709" s="416"/>
      <c r="B709" s="386"/>
      <c r="C709" s="386"/>
      <c r="D709" s="386"/>
      <c r="E709" s="386"/>
      <c r="F709" s="386"/>
    </row>
    <row r="710" spans="1:6">
      <c r="A710" s="416"/>
      <c r="B710" s="386"/>
      <c r="C710" s="386"/>
      <c r="D710" s="386"/>
      <c r="E710" s="386"/>
      <c r="F710" s="386"/>
    </row>
    <row r="711" spans="1:6">
      <c r="A711" s="416"/>
      <c r="B711" s="386"/>
      <c r="C711" s="386"/>
      <c r="D711" s="386"/>
      <c r="E711" s="386"/>
      <c r="F711" s="386"/>
    </row>
    <row r="712" spans="1:6">
      <c r="A712" s="416"/>
      <c r="B712" s="386"/>
      <c r="C712" s="386"/>
      <c r="D712" s="386"/>
      <c r="E712" s="386"/>
      <c r="F712" s="386"/>
    </row>
    <row r="713" spans="1:6">
      <c r="A713" s="416"/>
      <c r="B713" s="386"/>
      <c r="C713" s="386"/>
      <c r="D713" s="386"/>
      <c r="E713" s="386"/>
      <c r="F713" s="386"/>
    </row>
    <row r="714" spans="1:6">
      <c r="A714" s="416"/>
      <c r="B714" s="386"/>
      <c r="C714" s="386"/>
      <c r="D714" s="386"/>
      <c r="E714" s="386"/>
      <c r="F714" s="386"/>
    </row>
    <row r="715" spans="1:6">
      <c r="A715" s="416"/>
      <c r="B715" s="386"/>
      <c r="C715" s="386"/>
      <c r="D715" s="386"/>
      <c r="E715" s="386"/>
      <c r="F715" s="386"/>
    </row>
    <row r="716" spans="1:6">
      <c r="A716" s="416"/>
      <c r="B716" s="386"/>
      <c r="C716" s="386"/>
      <c r="D716" s="386"/>
      <c r="E716" s="386"/>
      <c r="F716" s="386"/>
    </row>
    <row r="717" spans="1:6">
      <c r="A717" s="416"/>
      <c r="B717" s="386"/>
      <c r="C717" s="386"/>
      <c r="D717" s="386"/>
      <c r="E717" s="386"/>
      <c r="F717" s="386"/>
    </row>
    <row r="718" spans="1:6">
      <c r="A718" s="416"/>
      <c r="B718" s="386"/>
      <c r="C718" s="386"/>
      <c r="D718" s="386"/>
      <c r="E718" s="386"/>
      <c r="F718" s="386"/>
    </row>
    <row r="719" spans="1:6">
      <c r="A719" s="416"/>
      <c r="B719" s="386"/>
      <c r="C719" s="386"/>
      <c r="D719" s="386"/>
      <c r="E719" s="386"/>
      <c r="F719" s="386"/>
    </row>
    <row r="720" spans="1:6">
      <c r="A720" s="416"/>
      <c r="B720" s="386"/>
      <c r="C720" s="386"/>
      <c r="D720" s="386"/>
      <c r="E720" s="386"/>
      <c r="F720" s="386"/>
    </row>
    <row r="721" spans="1:6">
      <c r="A721" s="416"/>
      <c r="B721" s="386"/>
      <c r="C721" s="386"/>
      <c r="D721" s="386"/>
      <c r="E721" s="386"/>
      <c r="F721" s="386"/>
    </row>
    <row r="722" spans="1:6">
      <c r="A722" s="416"/>
      <c r="B722" s="386"/>
      <c r="C722" s="386"/>
      <c r="D722" s="386"/>
      <c r="E722" s="386"/>
      <c r="F722" s="386"/>
    </row>
    <row r="723" spans="1:6">
      <c r="A723" s="416"/>
      <c r="B723" s="386"/>
      <c r="C723" s="386"/>
      <c r="D723" s="386"/>
      <c r="E723" s="386"/>
      <c r="F723" s="386"/>
    </row>
    <row r="724" spans="1:6">
      <c r="A724" s="416"/>
      <c r="B724" s="386"/>
      <c r="C724" s="386"/>
      <c r="D724" s="386"/>
      <c r="E724" s="386"/>
      <c r="F724" s="386"/>
    </row>
    <row r="725" spans="1:6">
      <c r="A725" s="416"/>
      <c r="B725" s="386"/>
      <c r="C725" s="386"/>
      <c r="D725" s="386"/>
      <c r="E725" s="386"/>
      <c r="F725" s="386"/>
    </row>
    <row r="726" spans="1:6">
      <c r="A726" s="416"/>
      <c r="B726" s="386"/>
      <c r="C726" s="386"/>
      <c r="D726" s="386"/>
      <c r="E726" s="386"/>
      <c r="F726" s="386"/>
    </row>
    <row r="727" spans="1:6">
      <c r="A727" s="416"/>
      <c r="B727" s="386"/>
      <c r="C727" s="386"/>
      <c r="D727" s="386"/>
      <c r="E727" s="386"/>
      <c r="F727" s="386"/>
    </row>
    <row r="728" spans="1:6">
      <c r="A728" s="416"/>
      <c r="B728" s="386"/>
      <c r="C728" s="386"/>
      <c r="D728" s="386"/>
      <c r="E728" s="386"/>
      <c r="F728" s="386"/>
    </row>
    <row r="729" spans="1:6">
      <c r="A729" s="416"/>
      <c r="B729" s="386"/>
      <c r="C729" s="386"/>
      <c r="D729" s="386"/>
      <c r="E729" s="386"/>
      <c r="F729" s="386"/>
    </row>
    <row r="730" spans="1:6">
      <c r="A730" s="416"/>
      <c r="B730" s="386"/>
      <c r="C730" s="386"/>
      <c r="D730" s="386"/>
      <c r="E730" s="386"/>
      <c r="F730" s="386"/>
    </row>
    <row r="731" spans="1:6">
      <c r="A731" s="416"/>
      <c r="B731" s="386"/>
      <c r="C731" s="386"/>
      <c r="D731" s="386"/>
      <c r="E731" s="386"/>
      <c r="F731" s="386"/>
    </row>
    <row r="732" spans="1:6">
      <c r="A732" s="416"/>
      <c r="B732" s="386"/>
      <c r="C732" s="386"/>
      <c r="D732" s="386"/>
      <c r="E732" s="386"/>
      <c r="F732" s="386"/>
    </row>
    <row r="733" spans="1:6">
      <c r="A733" s="416"/>
      <c r="B733" s="386"/>
      <c r="C733" s="386"/>
      <c r="D733" s="386"/>
      <c r="E733" s="386"/>
      <c r="F733" s="386"/>
    </row>
    <row r="734" spans="1:6">
      <c r="A734" s="416"/>
      <c r="B734" s="386"/>
      <c r="C734" s="386"/>
      <c r="D734" s="386"/>
      <c r="E734" s="386"/>
      <c r="F734" s="386"/>
    </row>
    <row r="735" spans="1:6">
      <c r="A735" s="416"/>
      <c r="B735" s="386"/>
      <c r="C735" s="386"/>
      <c r="D735" s="386"/>
      <c r="E735" s="386"/>
      <c r="F735" s="386"/>
    </row>
    <row r="736" spans="1:6">
      <c r="A736" s="416"/>
      <c r="B736" s="386"/>
      <c r="C736" s="386"/>
      <c r="D736" s="386"/>
      <c r="E736" s="386"/>
      <c r="F736" s="386"/>
    </row>
    <row r="737" spans="1:6">
      <c r="A737" s="416"/>
      <c r="B737" s="386"/>
      <c r="C737" s="386"/>
      <c r="D737" s="386"/>
      <c r="E737" s="386"/>
      <c r="F737" s="386"/>
    </row>
    <row r="738" spans="1:6">
      <c r="A738" s="416"/>
      <c r="B738" s="386"/>
      <c r="C738" s="386"/>
      <c r="D738" s="386"/>
      <c r="E738" s="386"/>
      <c r="F738" s="386"/>
    </row>
    <row r="739" spans="1:6">
      <c r="A739" s="416"/>
      <c r="B739" s="386"/>
      <c r="C739" s="386"/>
      <c r="D739" s="386"/>
      <c r="E739" s="386"/>
      <c r="F739" s="386"/>
    </row>
    <row r="740" spans="1:6">
      <c r="A740" s="416"/>
      <c r="B740" s="386"/>
      <c r="C740" s="386"/>
      <c r="D740" s="386"/>
      <c r="E740" s="386"/>
      <c r="F740" s="386"/>
    </row>
    <row r="741" spans="1:6">
      <c r="A741" s="416"/>
      <c r="B741" s="386"/>
      <c r="C741" s="386"/>
      <c r="D741" s="386"/>
      <c r="E741" s="386"/>
      <c r="F741" s="386"/>
    </row>
    <row r="742" spans="1:6">
      <c r="A742" s="416"/>
      <c r="B742" s="386"/>
      <c r="C742" s="386"/>
      <c r="D742" s="386"/>
      <c r="E742" s="386"/>
      <c r="F742" s="386"/>
    </row>
    <row r="743" spans="1:6">
      <c r="A743" s="416"/>
      <c r="B743" s="386"/>
      <c r="C743" s="386"/>
      <c r="D743" s="386"/>
      <c r="E743" s="386"/>
      <c r="F743" s="386"/>
    </row>
    <row r="744" spans="1:6">
      <c r="A744" s="416"/>
      <c r="B744" s="386"/>
      <c r="C744" s="386"/>
      <c r="D744" s="386"/>
      <c r="E744" s="386"/>
      <c r="F744" s="386"/>
    </row>
    <row r="745" spans="1:6">
      <c r="A745" s="416"/>
      <c r="B745" s="386"/>
      <c r="C745" s="386"/>
      <c r="D745" s="386"/>
      <c r="E745" s="386"/>
      <c r="F745" s="386"/>
    </row>
    <row r="746" spans="1:6">
      <c r="A746" s="416"/>
      <c r="B746" s="386"/>
      <c r="C746" s="386"/>
      <c r="D746" s="386"/>
      <c r="E746" s="386"/>
      <c r="F746" s="386"/>
    </row>
    <row r="747" spans="1:6">
      <c r="A747" s="416"/>
      <c r="B747" s="386"/>
      <c r="C747" s="386"/>
      <c r="D747" s="386"/>
      <c r="E747" s="386"/>
      <c r="F747" s="386"/>
    </row>
    <row r="748" spans="1:6">
      <c r="A748" s="416"/>
      <c r="B748" s="386"/>
      <c r="C748" s="386"/>
      <c r="D748" s="386"/>
      <c r="E748" s="386"/>
      <c r="F748" s="386"/>
    </row>
    <row r="749" spans="1:6">
      <c r="A749" s="416"/>
      <c r="B749" s="386"/>
      <c r="C749" s="386"/>
      <c r="D749" s="386"/>
      <c r="E749" s="386"/>
      <c r="F749" s="386"/>
    </row>
    <row r="750" spans="1:6">
      <c r="A750" s="416"/>
      <c r="B750" s="386"/>
      <c r="C750" s="386"/>
      <c r="D750" s="386"/>
      <c r="E750" s="386"/>
      <c r="F750" s="386"/>
    </row>
    <row r="751" spans="1:6">
      <c r="A751" s="416"/>
      <c r="B751" s="386"/>
      <c r="C751" s="386"/>
      <c r="D751" s="386"/>
      <c r="E751" s="386"/>
      <c r="F751" s="386"/>
    </row>
    <row r="752" spans="1:6">
      <c r="A752" s="416"/>
      <c r="B752" s="386"/>
      <c r="C752" s="386"/>
      <c r="D752" s="386"/>
      <c r="E752" s="386"/>
      <c r="F752" s="386"/>
    </row>
    <row r="753" spans="1:6">
      <c r="A753" s="416"/>
      <c r="B753" s="386"/>
      <c r="C753" s="386"/>
      <c r="D753" s="386"/>
      <c r="E753" s="386"/>
      <c r="F753" s="386"/>
    </row>
    <row r="754" spans="1:6">
      <c r="A754" s="416"/>
      <c r="B754" s="386"/>
      <c r="C754" s="386"/>
      <c r="D754" s="386"/>
      <c r="E754" s="386"/>
      <c r="F754" s="386"/>
    </row>
    <row r="755" spans="1:6">
      <c r="A755" s="416"/>
      <c r="B755" s="386"/>
      <c r="C755" s="386"/>
      <c r="D755" s="386"/>
      <c r="E755" s="386"/>
      <c r="F755" s="386"/>
    </row>
    <row r="756" spans="1:6">
      <c r="A756" s="416"/>
      <c r="B756" s="386"/>
      <c r="C756" s="386"/>
      <c r="D756" s="386"/>
      <c r="E756" s="386"/>
      <c r="F756" s="386"/>
    </row>
    <row r="757" spans="1:6">
      <c r="A757" s="416"/>
      <c r="B757" s="386"/>
      <c r="C757" s="386"/>
      <c r="D757" s="386"/>
      <c r="E757" s="386"/>
      <c r="F757" s="386"/>
    </row>
    <row r="758" spans="1:6">
      <c r="A758" s="416"/>
      <c r="B758" s="386"/>
      <c r="C758" s="386"/>
      <c r="D758" s="386"/>
      <c r="E758" s="386"/>
      <c r="F758" s="386"/>
    </row>
    <row r="759" spans="1:6">
      <c r="A759" s="416"/>
      <c r="B759" s="386"/>
      <c r="C759" s="386"/>
      <c r="D759" s="386"/>
      <c r="E759" s="386"/>
      <c r="F759" s="386"/>
    </row>
    <row r="760" spans="1:6">
      <c r="A760" s="416"/>
      <c r="B760" s="386"/>
      <c r="C760" s="386"/>
      <c r="D760" s="386"/>
      <c r="E760" s="386"/>
      <c r="F760" s="386"/>
    </row>
    <row r="761" spans="1:6">
      <c r="A761" s="416"/>
      <c r="B761" s="386"/>
      <c r="C761" s="386"/>
      <c r="D761" s="386"/>
      <c r="E761" s="386"/>
      <c r="F761" s="386"/>
    </row>
    <row r="762" spans="1:6">
      <c r="A762" s="416"/>
      <c r="B762" s="386"/>
      <c r="C762" s="386"/>
      <c r="D762" s="386"/>
      <c r="E762" s="386"/>
      <c r="F762" s="386"/>
    </row>
    <row r="763" spans="1:6">
      <c r="A763" s="416"/>
      <c r="B763" s="386"/>
      <c r="C763" s="386"/>
      <c r="D763" s="386"/>
      <c r="E763" s="386"/>
      <c r="F763" s="386"/>
    </row>
    <row r="764" spans="1:6">
      <c r="A764" s="416"/>
      <c r="B764" s="386"/>
      <c r="C764" s="386"/>
      <c r="D764" s="386"/>
      <c r="E764" s="386"/>
      <c r="F764" s="386"/>
    </row>
    <row r="765" spans="1:6">
      <c r="A765" s="416"/>
      <c r="B765" s="386"/>
      <c r="C765" s="386"/>
      <c r="D765" s="386"/>
      <c r="E765" s="386"/>
      <c r="F765" s="386"/>
    </row>
    <row r="766" spans="1:6">
      <c r="A766" s="416"/>
      <c r="B766" s="386"/>
      <c r="C766" s="386"/>
      <c r="D766" s="386"/>
      <c r="E766" s="386"/>
      <c r="F766" s="386"/>
    </row>
    <row r="767" spans="1:6">
      <c r="A767" s="416"/>
      <c r="B767" s="386"/>
      <c r="C767" s="386"/>
      <c r="D767" s="386"/>
      <c r="E767" s="386"/>
      <c r="F767" s="386"/>
    </row>
    <row r="768" spans="1:6">
      <c r="A768" s="416"/>
      <c r="B768" s="386"/>
      <c r="C768" s="386"/>
      <c r="D768" s="386"/>
      <c r="E768" s="386"/>
      <c r="F768" s="386"/>
    </row>
    <row r="769" spans="1:6">
      <c r="A769" s="416"/>
      <c r="B769" s="386"/>
      <c r="C769" s="386"/>
      <c r="D769" s="386"/>
      <c r="E769" s="386"/>
      <c r="F769" s="386"/>
    </row>
    <row r="770" spans="1:6">
      <c r="A770" s="416"/>
      <c r="B770" s="386"/>
      <c r="C770" s="386"/>
      <c r="D770" s="386"/>
      <c r="E770" s="386"/>
      <c r="F770" s="386"/>
    </row>
    <row r="771" spans="1:6">
      <c r="A771" s="416"/>
      <c r="B771" s="386"/>
      <c r="C771" s="386"/>
      <c r="D771" s="386"/>
      <c r="E771" s="386"/>
      <c r="F771" s="386"/>
    </row>
    <row r="772" spans="1:6">
      <c r="A772" s="416"/>
      <c r="B772" s="386"/>
      <c r="C772" s="386"/>
      <c r="D772" s="386"/>
      <c r="E772" s="386"/>
      <c r="F772" s="386"/>
    </row>
    <row r="773" spans="1:6">
      <c r="A773" s="416"/>
      <c r="B773" s="386"/>
      <c r="C773" s="386"/>
      <c r="D773" s="386"/>
      <c r="E773" s="386"/>
      <c r="F773" s="386"/>
    </row>
    <row r="774" spans="1:6">
      <c r="A774" s="416"/>
      <c r="B774" s="386"/>
      <c r="C774" s="386"/>
      <c r="D774" s="386"/>
      <c r="E774" s="386"/>
      <c r="F774" s="386"/>
    </row>
    <row r="775" spans="1:6">
      <c r="A775" s="416"/>
      <c r="B775" s="386"/>
      <c r="C775" s="386"/>
      <c r="D775" s="386"/>
      <c r="E775" s="386"/>
      <c r="F775" s="386"/>
    </row>
    <row r="776" spans="1:6">
      <c r="A776" s="416"/>
      <c r="B776" s="386"/>
      <c r="C776" s="386"/>
      <c r="D776" s="386"/>
      <c r="E776" s="386"/>
      <c r="F776" s="386"/>
    </row>
    <row r="777" spans="1:6">
      <c r="A777" s="416"/>
      <c r="B777" s="386"/>
      <c r="C777" s="386"/>
      <c r="D777" s="386"/>
      <c r="E777" s="386"/>
      <c r="F777" s="386"/>
    </row>
    <row r="778" spans="1:6">
      <c r="A778" s="416"/>
      <c r="B778" s="386"/>
      <c r="C778" s="386"/>
      <c r="D778" s="386"/>
      <c r="E778" s="386"/>
      <c r="F778" s="386"/>
    </row>
    <row r="779" spans="1:6">
      <c r="A779" s="416"/>
      <c r="B779" s="386"/>
      <c r="C779" s="386"/>
      <c r="D779" s="386"/>
      <c r="E779" s="386"/>
      <c r="F779" s="386"/>
    </row>
    <row r="780" spans="1:6">
      <c r="A780" s="416"/>
      <c r="B780" s="386"/>
      <c r="C780" s="386"/>
      <c r="D780" s="386"/>
      <c r="E780" s="386"/>
      <c r="F780" s="386"/>
    </row>
    <row r="781" spans="1:6">
      <c r="A781" s="416"/>
      <c r="B781" s="386"/>
      <c r="C781" s="386"/>
      <c r="D781" s="386"/>
      <c r="E781" s="386"/>
      <c r="F781" s="386"/>
    </row>
    <row r="782" spans="1:6">
      <c r="A782" s="416"/>
      <c r="B782" s="386"/>
      <c r="C782" s="386"/>
      <c r="D782" s="386"/>
      <c r="E782" s="386"/>
      <c r="F782" s="386"/>
    </row>
    <row r="783" spans="1:6">
      <c r="A783" s="416"/>
      <c r="B783" s="386"/>
      <c r="C783" s="386"/>
      <c r="D783" s="386"/>
      <c r="E783" s="386"/>
      <c r="F783" s="386"/>
    </row>
    <row r="784" spans="1:6">
      <c r="A784" s="416"/>
      <c r="B784" s="386"/>
      <c r="C784" s="386"/>
      <c r="D784" s="386"/>
      <c r="E784" s="386"/>
      <c r="F784" s="386"/>
    </row>
    <row r="785" spans="1:6">
      <c r="A785" s="416"/>
      <c r="B785" s="386"/>
      <c r="C785" s="386"/>
      <c r="D785" s="386"/>
      <c r="E785" s="386"/>
      <c r="F785" s="386"/>
    </row>
    <row r="786" spans="1:6">
      <c r="A786" s="416"/>
      <c r="B786" s="386"/>
      <c r="C786" s="386"/>
      <c r="D786" s="386"/>
      <c r="E786" s="386"/>
      <c r="F786" s="386"/>
    </row>
    <row r="787" spans="1:6">
      <c r="A787" s="416"/>
      <c r="B787" s="386"/>
      <c r="C787" s="386"/>
      <c r="D787" s="386"/>
      <c r="E787" s="386"/>
      <c r="F787" s="386"/>
    </row>
    <row r="788" spans="1:6">
      <c r="A788" s="416"/>
      <c r="B788" s="386"/>
      <c r="C788" s="386"/>
      <c r="D788" s="386"/>
      <c r="E788" s="386"/>
      <c r="F788" s="386"/>
    </row>
    <row r="789" spans="1:6">
      <c r="A789" s="416"/>
      <c r="B789" s="386"/>
      <c r="C789" s="386"/>
      <c r="D789" s="386"/>
      <c r="E789" s="386"/>
      <c r="F789" s="386"/>
    </row>
    <row r="790" spans="1:6">
      <c r="A790" s="416"/>
      <c r="B790" s="386"/>
      <c r="C790" s="386"/>
      <c r="D790" s="386"/>
      <c r="E790" s="386"/>
      <c r="F790" s="386"/>
    </row>
    <row r="791" spans="1:6">
      <c r="A791" s="416"/>
      <c r="B791" s="386"/>
      <c r="C791" s="386"/>
      <c r="D791" s="386"/>
      <c r="E791" s="386"/>
      <c r="F791" s="386"/>
    </row>
    <row r="792" spans="1:6">
      <c r="A792" s="416"/>
      <c r="B792" s="386"/>
      <c r="C792" s="386"/>
      <c r="D792" s="386"/>
      <c r="E792" s="386"/>
      <c r="F792" s="386"/>
    </row>
    <row r="793" spans="1:6">
      <c r="A793" s="416"/>
      <c r="B793" s="386"/>
      <c r="C793" s="386"/>
      <c r="D793" s="386"/>
      <c r="E793" s="386"/>
      <c r="F793" s="386"/>
    </row>
    <row r="794" spans="1:6">
      <c r="A794" s="416"/>
      <c r="B794" s="386"/>
      <c r="C794" s="386"/>
      <c r="D794" s="386"/>
      <c r="E794" s="386"/>
      <c r="F794" s="386"/>
    </row>
    <row r="795" spans="1:6">
      <c r="A795" s="416"/>
      <c r="B795" s="386"/>
      <c r="C795" s="386"/>
      <c r="D795" s="386"/>
      <c r="E795" s="386"/>
      <c r="F795" s="386"/>
    </row>
    <row r="796" spans="1:6">
      <c r="A796" s="416"/>
      <c r="B796" s="386"/>
      <c r="C796" s="386"/>
      <c r="D796" s="386"/>
      <c r="E796" s="386"/>
      <c r="F796" s="386"/>
    </row>
    <row r="797" spans="1:6">
      <c r="A797" s="416"/>
      <c r="B797" s="386"/>
      <c r="C797" s="386"/>
      <c r="D797" s="386"/>
      <c r="E797" s="386"/>
      <c r="F797" s="386"/>
    </row>
    <row r="798" spans="1:6">
      <c r="A798" s="416"/>
      <c r="B798" s="386"/>
      <c r="C798" s="386"/>
      <c r="D798" s="386"/>
      <c r="E798" s="386"/>
      <c r="F798" s="386"/>
    </row>
    <row r="799" spans="1:6">
      <c r="A799" s="416"/>
      <c r="B799" s="386"/>
      <c r="C799" s="386"/>
      <c r="D799" s="386"/>
      <c r="E799" s="386"/>
      <c r="F799" s="386"/>
    </row>
    <row r="800" spans="1:6">
      <c r="A800" s="416"/>
      <c r="B800" s="386"/>
      <c r="C800" s="386"/>
      <c r="D800" s="386"/>
      <c r="E800" s="386"/>
      <c r="F800" s="386"/>
    </row>
    <row r="801" spans="1:6">
      <c r="A801" s="416"/>
      <c r="B801" s="386"/>
      <c r="C801" s="386"/>
      <c r="D801" s="386"/>
      <c r="E801" s="386"/>
      <c r="F801" s="386"/>
    </row>
    <row r="802" spans="1:6">
      <c r="A802" s="416"/>
      <c r="B802" s="386"/>
      <c r="C802" s="386"/>
      <c r="D802" s="386"/>
      <c r="E802" s="386"/>
      <c r="F802" s="386"/>
    </row>
    <row r="803" spans="1:6">
      <c r="A803" s="416"/>
      <c r="B803" s="386"/>
      <c r="C803" s="386"/>
      <c r="D803" s="386"/>
      <c r="E803" s="386"/>
      <c r="F803" s="386"/>
    </row>
    <row r="804" spans="1:6">
      <c r="A804" s="416"/>
      <c r="B804" s="386"/>
      <c r="C804" s="386"/>
      <c r="D804" s="386"/>
      <c r="E804" s="386"/>
      <c r="F804" s="386"/>
    </row>
    <row r="805" spans="1:6">
      <c r="A805" s="416"/>
      <c r="B805" s="386"/>
      <c r="C805" s="386"/>
      <c r="D805" s="386"/>
      <c r="E805" s="386"/>
      <c r="F805" s="386"/>
    </row>
    <row r="806" spans="1:6">
      <c r="A806" s="416"/>
      <c r="B806" s="386"/>
      <c r="C806" s="386"/>
      <c r="D806" s="386"/>
      <c r="E806" s="386"/>
      <c r="F806" s="386"/>
    </row>
    <row r="807" spans="1:6">
      <c r="A807" s="416"/>
      <c r="B807" s="386"/>
      <c r="C807" s="386"/>
      <c r="D807" s="386"/>
      <c r="E807" s="386"/>
      <c r="F807" s="386"/>
    </row>
    <row r="808" spans="1:6">
      <c r="A808" s="416"/>
      <c r="B808" s="386"/>
      <c r="C808" s="386"/>
      <c r="D808" s="386"/>
      <c r="E808" s="386"/>
      <c r="F808" s="386"/>
    </row>
    <row r="809" spans="1:6">
      <c r="A809" s="416"/>
      <c r="B809" s="386"/>
      <c r="C809" s="386"/>
      <c r="D809" s="386"/>
      <c r="E809" s="386"/>
      <c r="F809" s="386"/>
    </row>
    <row r="810" spans="1:6">
      <c r="A810" s="416"/>
      <c r="B810" s="386"/>
      <c r="C810" s="386"/>
      <c r="D810" s="386"/>
      <c r="E810" s="386"/>
      <c r="F810" s="386"/>
    </row>
    <row r="811" spans="1:6">
      <c r="A811" s="416"/>
      <c r="B811" s="386"/>
      <c r="C811" s="386"/>
      <c r="D811" s="386"/>
      <c r="E811" s="386"/>
      <c r="F811" s="386"/>
    </row>
    <row r="812" spans="1:6">
      <c r="A812" s="416"/>
      <c r="B812" s="386"/>
      <c r="C812" s="386"/>
      <c r="D812" s="386"/>
      <c r="E812" s="386"/>
      <c r="F812" s="386"/>
    </row>
    <row r="813" spans="1:6">
      <c r="A813" s="416"/>
      <c r="B813" s="386"/>
      <c r="C813" s="386"/>
      <c r="D813" s="386"/>
      <c r="E813" s="386"/>
      <c r="F813" s="386"/>
    </row>
    <row r="814" spans="1:6">
      <c r="A814" s="416"/>
      <c r="B814" s="386"/>
      <c r="C814" s="386"/>
      <c r="D814" s="386"/>
      <c r="E814" s="386"/>
      <c r="F814" s="386"/>
    </row>
    <row r="815" spans="1:6">
      <c r="A815" s="416"/>
      <c r="B815" s="386"/>
      <c r="C815" s="386"/>
      <c r="D815" s="386"/>
      <c r="E815" s="386"/>
      <c r="F815" s="386"/>
    </row>
    <row r="816" spans="1:6">
      <c r="A816" s="416"/>
      <c r="B816" s="386"/>
      <c r="C816" s="386"/>
      <c r="D816" s="386"/>
      <c r="E816" s="386"/>
      <c r="F816" s="386"/>
    </row>
    <row r="817" spans="1:6">
      <c r="A817" s="416"/>
      <c r="B817" s="386"/>
      <c r="C817" s="386"/>
      <c r="D817" s="386"/>
      <c r="E817" s="386"/>
      <c r="F817" s="386"/>
    </row>
    <row r="818" spans="1:6">
      <c r="A818" s="416"/>
      <c r="B818" s="386"/>
      <c r="C818" s="386"/>
      <c r="D818" s="386"/>
      <c r="E818" s="386"/>
      <c r="F818" s="386"/>
    </row>
    <row r="819" spans="1:6">
      <c r="A819" s="416"/>
      <c r="B819" s="386"/>
      <c r="C819" s="386"/>
      <c r="D819" s="386"/>
      <c r="E819" s="386"/>
      <c r="F819" s="386"/>
    </row>
    <row r="820" spans="1:6">
      <c r="A820" s="416"/>
      <c r="B820" s="386"/>
      <c r="C820" s="386"/>
      <c r="D820" s="386"/>
      <c r="E820" s="386"/>
      <c r="F820" s="386"/>
    </row>
    <row r="821" spans="1:6">
      <c r="A821" s="416"/>
      <c r="B821" s="386"/>
      <c r="C821" s="386"/>
      <c r="D821" s="386"/>
      <c r="E821" s="386"/>
      <c r="F821" s="386"/>
    </row>
    <row r="822" spans="1:6">
      <c r="A822" s="416"/>
      <c r="B822" s="386"/>
      <c r="C822" s="386"/>
      <c r="D822" s="386"/>
      <c r="E822" s="386"/>
      <c r="F822" s="386"/>
    </row>
    <row r="823" spans="1:6">
      <c r="A823" s="416"/>
      <c r="B823" s="386"/>
      <c r="C823" s="386"/>
      <c r="D823" s="386"/>
      <c r="E823" s="386"/>
      <c r="F823" s="386"/>
    </row>
    <row r="824" spans="1:6">
      <c r="A824" s="416"/>
      <c r="B824" s="386"/>
      <c r="C824" s="386"/>
      <c r="D824" s="386"/>
      <c r="E824" s="386"/>
      <c r="F824" s="386"/>
    </row>
    <row r="825" spans="1:6">
      <c r="A825" s="416"/>
      <c r="B825" s="386"/>
      <c r="C825" s="386"/>
      <c r="D825" s="386"/>
      <c r="E825" s="386"/>
      <c r="F825" s="386"/>
    </row>
    <row r="826" spans="1:6">
      <c r="A826" s="416"/>
      <c r="B826" s="386"/>
      <c r="C826" s="386"/>
      <c r="D826" s="386"/>
      <c r="E826" s="386"/>
      <c r="F826" s="386"/>
    </row>
    <row r="827" spans="1:6">
      <c r="A827" s="416"/>
      <c r="B827" s="386"/>
      <c r="C827" s="386"/>
      <c r="D827" s="386"/>
      <c r="E827" s="386"/>
      <c r="F827" s="386"/>
    </row>
    <row r="828" spans="1:6">
      <c r="A828" s="416"/>
      <c r="B828" s="386"/>
      <c r="C828" s="386"/>
      <c r="D828" s="386"/>
      <c r="E828" s="386"/>
      <c r="F828" s="386"/>
    </row>
    <row r="829" spans="1:6">
      <c r="A829" s="416"/>
      <c r="B829" s="386"/>
      <c r="C829" s="386"/>
      <c r="D829" s="386"/>
      <c r="E829" s="386"/>
      <c r="F829" s="386"/>
    </row>
    <row r="830" spans="1:6">
      <c r="A830" s="416"/>
      <c r="B830" s="386"/>
      <c r="C830" s="386"/>
      <c r="D830" s="386"/>
      <c r="E830" s="386"/>
      <c r="F830" s="386"/>
    </row>
    <row r="831" spans="1:6">
      <c r="A831" s="416"/>
      <c r="B831" s="386"/>
      <c r="C831" s="386"/>
      <c r="D831" s="386"/>
      <c r="E831" s="386"/>
      <c r="F831" s="386"/>
    </row>
    <row r="832" spans="1:6">
      <c r="A832" s="416"/>
      <c r="B832" s="386"/>
      <c r="C832" s="386"/>
      <c r="D832" s="386"/>
      <c r="E832" s="386"/>
      <c r="F832" s="386"/>
    </row>
    <row r="833" spans="1:6">
      <c r="A833" s="416"/>
      <c r="B833" s="386"/>
      <c r="C833" s="386"/>
      <c r="D833" s="386"/>
      <c r="E833" s="386"/>
      <c r="F833" s="386"/>
    </row>
    <row r="834" spans="1:6">
      <c r="A834" s="416"/>
      <c r="B834" s="386"/>
      <c r="C834" s="386"/>
      <c r="D834" s="386"/>
      <c r="E834" s="386"/>
      <c r="F834" s="386"/>
    </row>
    <row r="835" spans="1:6">
      <c r="A835" s="416"/>
      <c r="B835" s="386"/>
      <c r="C835" s="386"/>
      <c r="D835" s="386"/>
      <c r="E835" s="386"/>
      <c r="F835" s="386"/>
    </row>
    <row r="836" spans="1:6">
      <c r="A836" s="416"/>
      <c r="B836" s="386"/>
      <c r="C836" s="386"/>
      <c r="D836" s="386"/>
      <c r="E836" s="386"/>
      <c r="F836" s="386"/>
    </row>
    <row r="837" spans="1:6">
      <c r="A837" s="416"/>
      <c r="B837" s="386"/>
      <c r="C837" s="386"/>
      <c r="D837" s="386"/>
      <c r="E837" s="386"/>
      <c r="F837" s="386"/>
    </row>
    <row r="838" spans="1:6">
      <c r="A838" s="416"/>
      <c r="B838" s="386"/>
      <c r="C838" s="386"/>
      <c r="D838" s="386"/>
      <c r="E838" s="386"/>
      <c r="F838" s="386"/>
    </row>
    <row r="839" spans="1:6">
      <c r="A839" s="416"/>
      <c r="B839" s="386"/>
      <c r="C839" s="386"/>
      <c r="D839" s="386"/>
      <c r="E839" s="386"/>
      <c r="F839" s="386"/>
    </row>
    <row r="840" spans="1:6">
      <c r="A840" s="416"/>
      <c r="B840" s="386"/>
      <c r="C840" s="386"/>
      <c r="D840" s="386"/>
      <c r="E840" s="386"/>
      <c r="F840" s="386"/>
    </row>
    <row r="841" spans="1:6">
      <c r="A841" s="416"/>
      <c r="B841" s="386"/>
      <c r="C841" s="386"/>
      <c r="D841" s="386"/>
      <c r="E841" s="386"/>
      <c r="F841" s="386"/>
    </row>
    <row r="842" spans="1:6">
      <c r="A842" s="416"/>
      <c r="B842" s="386"/>
      <c r="C842" s="386"/>
      <c r="D842" s="386"/>
      <c r="E842" s="386"/>
      <c r="F842" s="386"/>
    </row>
    <row r="843" spans="1:6">
      <c r="A843" s="416"/>
      <c r="B843" s="386"/>
      <c r="C843" s="386"/>
      <c r="D843" s="386"/>
      <c r="E843" s="386"/>
      <c r="F843" s="386"/>
    </row>
    <row r="844" spans="1:6">
      <c r="A844" s="416"/>
      <c r="B844" s="386"/>
      <c r="C844" s="386"/>
      <c r="D844" s="386"/>
      <c r="E844" s="386"/>
      <c r="F844" s="386"/>
    </row>
    <row r="845" spans="1:6">
      <c r="A845" s="416"/>
      <c r="B845" s="386"/>
      <c r="C845" s="386"/>
      <c r="D845" s="386"/>
      <c r="E845" s="386"/>
      <c r="F845" s="386"/>
    </row>
    <row r="846" spans="1:6">
      <c r="A846" s="416"/>
      <c r="B846" s="386"/>
      <c r="C846" s="386"/>
      <c r="D846" s="386"/>
      <c r="E846" s="386"/>
      <c r="F846" s="386"/>
    </row>
    <row r="847" spans="1:6">
      <c r="A847" s="416"/>
      <c r="B847" s="386"/>
      <c r="C847" s="386"/>
      <c r="D847" s="386"/>
      <c r="E847" s="386"/>
      <c r="F847" s="386"/>
    </row>
    <row r="848" spans="1:6">
      <c r="A848" s="416"/>
      <c r="B848" s="386"/>
      <c r="C848" s="386"/>
      <c r="D848" s="386"/>
      <c r="E848" s="386"/>
      <c r="F848" s="386"/>
    </row>
    <row r="849" spans="1:6">
      <c r="A849" s="416"/>
      <c r="B849" s="386"/>
      <c r="C849" s="386"/>
      <c r="D849" s="386"/>
      <c r="E849" s="386"/>
      <c r="F849" s="386"/>
    </row>
    <row r="850" spans="1:6">
      <c r="A850" s="416"/>
      <c r="B850" s="386"/>
      <c r="C850" s="386"/>
      <c r="D850" s="386"/>
      <c r="E850" s="386"/>
      <c r="F850" s="386"/>
    </row>
    <row r="851" spans="1:6">
      <c r="A851" s="416"/>
      <c r="B851" s="386"/>
      <c r="C851" s="386"/>
      <c r="D851" s="386"/>
      <c r="E851" s="386"/>
      <c r="F851" s="386"/>
    </row>
    <row r="852" spans="1:6">
      <c r="A852" s="416"/>
      <c r="B852" s="386"/>
      <c r="C852" s="386"/>
      <c r="D852" s="386"/>
      <c r="E852" s="386"/>
      <c r="F852" s="386"/>
    </row>
    <row r="853" spans="1:6">
      <c r="A853" s="416"/>
      <c r="B853" s="386"/>
      <c r="C853" s="386"/>
      <c r="D853" s="386"/>
      <c r="E853" s="386"/>
      <c r="F853" s="386"/>
    </row>
    <row r="854" spans="1:6">
      <c r="A854" s="416"/>
      <c r="B854" s="386"/>
      <c r="C854" s="386"/>
      <c r="D854" s="386"/>
      <c r="E854" s="386"/>
      <c r="F854" s="386"/>
    </row>
    <row r="855" spans="1:6">
      <c r="A855" s="416"/>
      <c r="B855" s="386"/>
      <c r="C855" s="386"/>
      <c r="D855" s="386"/>
      <c r="E855" s="386"/>
      <c r="F855" s="386"/>
    </row>
    <row r="856" spans="1:6">
      <c r="A856" s="416"/>
      <c r="B856" s="386"/>
      <c r="C856" s="386"/>
      <c r="D856" s="386"/>
      <c r="E856" s="386"/>
      <c r="F856" s="386"/>
    </row>
    <row r="857" spans="1:6">
      <c r="A857" s="416"/>
      <c r="B857" s="386"/>
      <c r="C857" s="386"/>
      <c r="D857" s="386"/>
      <c r="E857" s="386"/>
      <c r="F857" s="386"/>
    </row>
    <row r="858" spans="1:6">
      <c r="A858" s="416"/>
      <c r="B858" s="386"/>
      <c r="C858" s="386"/>
      <c r="D858" s="386"/>
      <c r="E858" s="386"/>
      <c r="F858" s="386"/>
    </row>
    <row r="859" spans="1:6">
      <c r="A859" s="416"/>
      <c r="B859" s="386"/>
      <c r="C859" s="386"/>
      <c r="D859" s="386"/>
      <c r="E859" s="386"/>
      <c r="F859" s="386"/>
    </row>
    <row r="860" spans="1:6">
      <c r="A860" s="416"/>
      <c r="B860" s="386"/>
      <c r="C860" s="386"/>
      <c r="D860" s="386"/>
      <c r="E860" s="386"/>
      <c r="F860" s="386"/>
    </row>
    <row r="861" spans="1:6">
      <c r="A861" s="416"/>
      <c r="B861" s="386"/>
      <c r="C861" s="386"/>
      <c r="D861" s="386"/>
      <c r="E861" s="386"/>
      <c r="F861" s="386"/>
    </row>
    <row r="862" spans="1:6">
      <c r="A862" s="416"/>
      <c r="B862" s="386"/>
      <c r="C862" s="386"/>
      <c r="D862" s="386"/>
      <c r="E862" s="386"/>
      <c r="F862" s="386"/>
    </row>
    <row r="863" spans="1:6">
      <c r="A863" s="416"/>
      <c r="B863" s="386"/>
      <c r="C863" s="386"/>
      <c r="D863" s="386"/>
      <c r="E863" s="386"/>
      <c r="F863" s="386"/>
    </row>
    <row r="864" spans="1:6">
      <c r="A864" s="416"/>
      <c r="B864" s="386"/>
      <c r="C864" s="386"/>
      <c r="D864" s="386"/>
      <c r="E864" s="386"/>
      <c r="F864" s="386"/>
    </row>
    <row r="865" spans="1:6">
      <c r="A865" s="416"/>
      <c r="B865" s="386"/>
      <c r="C865" s="386"/>
      <c r="D865" s="386"/>
      <c r="E865" s="386"/>
      <c r="F865" s="386"/>
    </row>
    <row r="866" spans="1:6">
      <c r="A866" s="416"/>
      <c r="B866" s="386"/>
      <c r="C866" s="386"/>
      <c r="D866" s="386"/>
      <c r="E866" s="386"/>
      <c r="F866" s="386"/>
    </row>
    <row r="867" spans="1:6">
      <c r="A867" s="416"/>
      <c r="B867" s="386"/>
      <c r="C867" s="386"/>
      <c r="D867" s="386"/>
      <c r="E867" s="386"/>
      <c r="F867" s="386"/>
    </row>
    <row r="868" spans="1:6">
      <c r="A868" s="416"/>
      <c r="B868" s="386"/>
      <c r="C868" s="386"/>
      <c r="D868" s="386"/>
      <c r="E868" s="386"/>
      <c r="F868" s="386"/>
    </row>
    <row r="869" spans="1:6">
      <c r="A869" s="416"/>
      <c r="B869" s="386"/>
      <c r="C869" s="386"/>
      <c r="D869" s="386"/>
      <c r="E869" s="386"/>
      <c r="F869" s="386"/>
    </row>
    <row r="870" spans="1:6">
      <c r="A870" s="416"/>
      <c r="B870" s="386"/>
      <c r="C870" s="386"/>
      <c r="D870" s="386"/>
      <c r="E870" s="386"/>
      <c r="F870" s="386"/>
    </row>
    <row r="871" spans="1:6">
      <c r="A871" s="416"/>
      <c r="B871" s="386"/>
      <c r="C871" s="386"/>
      <c r="D871" s="386"/>
      <c r="E871" s="386"/>
      <c r="F871" s="386"/>
    </row>
    <row r="872" spans="1:6">
      <c r="A872" s="416"/>
      <c r="B872" s="386"/>
      <c r="C872" s="386"/>
      <c r="D872" s="386"/>
      <c r="E872" s="386"/>
      <c r="F872" s="386"/>
    </row>
    <row r="873" spans="1:6">
      <c r="A873" s="416"/>
      <c r="B873" s="386"/>
      <c r="C873" s="386"/>
      <c r="D873" s="386"/>
      <c r="E873" s="386"/>
      <c r="F873" s="386"/>
    </row>
    <row r="874" spans="1:6">
      <c r="A874" s="416"/>
      <c r="B874" s="386"/>
      <c r="C874" s="386"/>
      <c r="D874" s="386"/>
      <c r="E874" s="386"/>
      <c r="F874" s="386"/>
    </row>
    <row r="875" spans="1:6">
      <c r="A875" s="416"/>
      <c r="B875" s="386"/>
      <c r="C875" s="386"/>
      <c r="D875" s="386"/>
      <c r="E875" s="386"/>
      <c r="F875" s="386"/>
    </row>
    <row r="876" spans="1:6">
      <c r="A876" s="416"/>
      <c r="B876" s="386"/>
      <c r="C876" s="386"/>
      <c r="D876" s="386"/>
      <c r="E876" s="386"/>
      <c r="F876" s="386"/>
    </row>
    <row r="877" spans="1:6">
      <c r="A877" s="416"/>
      <c r="B877" s="386"/>
      <c r="C877" s="386"/>
      <c r="D877" s="386"/>
      <c r="E877" s="386"/>
      <c r="F877" s="386"/>
    </row>
    <row r="878" spans="1:6">
      <c r="A878" s="416"/>
      <c r="B878" s="386"/>
      <c r="C878" s="386"/>
      <c r="D878" s="386"/>
      <c r="E878" s="386"/>
      <c r="F878" s="386"/>
    </row>
    <row r="879" spans="1:6">
      <c r="A879" s="416"/>
      <c r="B879" s="386"/>
      <c r="C879" s="386"/>
      <c r="D879" s="386"/>
      <c r="E879" s="386"/>
      <c r="F879" s="386"/>
    </row>
    <row r="880" spans="1:6">
      <c r="A880" s="416"/>
      <c r="B880" s="386"/>
      <c r="C880" s="386"/>
      <c r="D880" s="386"/>
      <c r="E880" s="386"/>
      <c r="F880" s="386"/>
    </row>
    <row r="881" spans="1:6">
      <c r="A881" s="416"/>
      <c r="B881" s="386"/>
      <c r="C881" s="386"/>
      <c r="D881" s="386"/>
      <c r="E881" s="386"/>
      <c r="F881" s="386"/>
    </row>
    <row r="882" spans="1:6">
      <c r="A882" s="416"/>
      <c r="B882" s="386"/>
      <c r="C882" s="386"/>
      <c r="D882" s="386"/>
      <c r="E882" s="386"/>
      <c r="F882" s="386"/>
    </row>
    <row r="883" spans="1:6">
      <c r="A883" s="416"/>
      <c r="B883" s="386"/>
      <c r="C883" s="386"/>
      <c r="D883" s="386"/>
      <c r="E883" s="386"/>
      <c r="F883" s="386"/>
    </row>
    <row r="884" spans="1:6">
      <c r="A884" s="416"/>
      <c r="B884" s="386"/>
      <c r="C884" s="386"/>
      <c r="D884" s="386"/>
      <c r="E884" s="386"/>
      <c r="F884" s="386"/>
    </row>
    <row r="885" spans="1:6">
      <c r="A885" s="416"/>
      <c r="B885" s="386"/>
      <c r="C885" s="386"/>
      <c r="D885" s="386"/>
      <c r="E885" s="386"/>
      <c r="F885" s="386"/>
    </row>
    <row r="886" spans="1:6">
      <c r="A886" s="416"/>
      <c r="B886" s="386"/>
      <c r="C886" s="386"/>
      <c r="D886" s="386"/>
      <c r="E886" s="386"/>
      <c r="F886" s="386"/>
    </row>
    <row r="887" spans="1:6">
      <c r="A887" s="416"/>
      <c r="B887" s="386"/>
      <c r="C887" s="386"/>
      <c r="D887" s="386"/>
      <c r="E887" s="386"/>
      <c r="F887" s="386"/>
    </row>
    <row r="888" spans="1:6">
      <c r="A888" s="416"/>
      <c r="B888" s="386"/>
      <c r="C888" s="386"/>
      <c r="D888" s="386"/>
      <c r="E888" s="386"/>
      <c r="F888" s="386"/>
    </row>
    <row r="889" spans="1:6">
      <c r="A889" s="416"/>
      <c r="B889" s="386"/>
      <c r="C889" s="386"/>
      <c r="D889" s="386"/>
      <c r="E889" s="386"/>
      <c r="F889" s="386"/>
    </row>
    <row r="890" spans="1:6">
      <c r="A890" s="416"/>
      <c r="B890" s="386"/>
      <c r="C890" s="386"/>
      <c r="D890" s="386"/>
      <c r="E890" s="386"/>
      <c r="F890" s="386"/>
    </row>
    <row r="891" spans="1:6">
      <c r="A891" s="416"/>
      <c r="B891" s="386"/>
      <c r="C891" s="386"/>
      <c r="D891" s="386"/>
      <c r="E891" s="386"/>
      <c r="F891" s="386"/>
    </row>
    <row r="892" spans="1:6">
      <c r="A892" s="416"/>
      <c r="B892" s="386"/>
      <c r="C892" s="386"/>
      <c r="D892" s="386"/>
      <c r="E892" s="386"/>
      <c r="F892" s="386"/>
    </row>
    <row r="893" spans="1:6">
      <c r="A893" s="416"/>
      <c r="B893" s="386"/>
      <c r="C893" s="386"/>
      <c r="D893" s="386"/>
      <c r="E893" s="386"/>
      <c r="F893" s="386"/>
    </row>
    <row r="894" spans="1:6">
      <c r="A894" s="416"/>
      <c r="B894" s="386"/>
      <c r="C894" s="386"/>
      <c r="D894" s="386"/>
      <c r="E894" s="386"/>
      <c r="F894" s="386"/>
    </row>
    <row r="895" spans="1:6">
      <c r="A895" s="416"/>
      <c r="B895" s="386"/>
      <c r="C895" s="386"/>
      <c r="D895" s="386"/>
      <c r="E895" s="386"/>
      <c r="F895" s="386"/>
    </row>
    <row r="896" spans="1:6">
      <c r="A896" s="416"/>
      <c r="B896" s="386"/>
      <c r="C896" s="386"/>
      <c r="D896" s="386"/>
      <c r="E896" s="386"/>
      <c r="F896" s="386"/>
    </row>
    <row r="897" spans="1:6">
      <c r="A897" s="416"/>
      <c r="B897" s="386"/>
      <c r="C897" s="386"/>
      <c r="D897" s="386"/>
      <c r="E897" s="386"/>
      <c r="F897" s="386"/>
    </row>
    <row r="898" spans="1:6">
      <c r="A898" s="416"/>
      <c r="B898" s="386"/>
      <c r="C898" s="386"/>
      <c r="D898" s="386"/>
      <c r="E898" s="386"/>
      <c r="F898" s="386"/>
    </row>
    <row r="899" spans="1:6">
      <c r="A899" s="416"/>
      <c r="B899" s="386"/>
      <c r="C899" s="386"/>
      <c r="D899" s="386"/>
      <c r="E899" s="386"/>
      <c r="F899" s="386"/>
    </row>
    <row r="900" spans="1:6">
      <c r="A900" s="416"/>
      <c r="B900" s="386"/>
      <c r="C900" s="386"/>
      <c r="D900" s="386"/>
      <c r="E900" s="386"/>
      <c r="F900" s="386"/>
    </row>
    <row r="901" spans="1:6">
      <c r="A901" s="416"/>
      <c r="B901" s="386"/>
      <c r="C901" s="386"/>
      <c r="D901" s="386"/>
      <c r="E901" s="386"/>
      <c r="F901" s="386"/>
    </row>
    <row r="902" spans="1:6">
      <c r="A902" s="416"/>
      <c r="B902" s="386"/>
      <c r="C902" s="386"/>
      <c r="D902" s="386"/>
      <c r="E902" s="386"/>
      <c r="F902" s="386"/>
    </row>
    <row r="903" spans="1:6">
      <c r="A903" s="416"/>
      <c r="B903" s="386"/>
      <c r="C903" s="386"/>
      <c r="D903" s="386"/>
      <c r="E903" s="386"/>
      <c r="F903" s="386"/>
    </row>
    <row r="904" spans="1:6">
      <c r="A904" s="416"/>
      <c r="B904" s="386"/>
      <c r="C904" s="386"/>
      <c r="D904" s="386"/>
      <c r="E904" s="386"/>
      <c r="F904" s="386"/>
    </row>
    <row r="905" spans="1:6">
      <c r="A905" s="416"/>
      <c r="B905" s="386"/>
      <c r="C905" s="386"/>
      <c r="D905" s="386"/>
      <c r="E905" s="386"/>
      <c r="F905" s="386"/>
    </row>
    <row r="906" spans="1:6">
      <c r="A906" s="416"/>
      <c r="B906" s="386"/>
      <c r="C906" s="386"/>
      <c r="D906" s="386"/>
      <c r="E906" s="386"/>
      <c r="F906" s="386"/>
    </row>
    <row r="907" spans="1:6">
      <c r="A907" s="416"/>
      <c r="B907" s="386"/>
      <c r="C907" s="386"/>
      <c r="D907" s="386"/>
      <c r="E907" s="386"/>
      <c r="F907" s="386"/>
    </row>
    <row r="908" spans="1:6">
      <c r="A908" s="416"/>
      <c r="B908" s="386"/>
      <c r="C908" s="386"/>
      <c r="D908" s="386"/>
      <c r="E908" s="386"/>
      <c r="F908" s="386"/>
    </row>
    <row r="909" spans="1:6">
      <c r="A909" s="416"/>
      <c r="B909" s="386"/>
      <c r="C909" s="386"/>
      <c r="D909" s="386"/>
      <c r="E909" s="386"/>
      <c r="F909" s="386"/>
    </row>
    <row r="910" spans="1:6">
      <c r="A910" s="416"/>
      <c r="B910" s="386"/>
      <c r="C910" s="386"/>
      <c r="D910" s="386"/>
      <c r="E910" s="386"/>
      <c r="F910" s="386"/>
    </row>
    <row r="911" spans="1:6">
      <c r="A911" s="416"/>
      <c r="B911" s="386"/>
      <c r="C911" s="386"/>
      <c r="D911" s="386"/>
      <c r="E911" s="386"/>
      <c r="F911" s="386"/>
    </row>
    <row r="912" spans="1:6">
      <c r="A912" s="416"/>
      <c r="B912" s="386"/>
      <c r="C912" s="386"/>
      <c r="D912" s="386"/>
      <c r="E912" s="386"/>
      <c r="F912" s="386"/>
    </row>
    <row r="913" spans="1:6">
      <c r="A913" s="416"/>
      <c r="B913" s="386"/>
      <c r="C913" s="386"/>
      <c r="D913" s="386"/>
      <c r="E913" s="386"/>
      <c r="F913" s="386"/>
    </row>
    <row r="914" spans="1:6">
      <c r="A914" s="416"/>
      <c r="B914" s="386"/>
      <c r="C914" s="386"/>
      <c r="D914" s="386"/>
      <c r="E914" s="386"/>
      <c r="F914" s="386"/>
    </row>
    <row r="915" spans="1:6">
      <c r="A915" s="416"/>
      <c r="B915" s="386"/>
      <c r="C915" s="386"/>
      <c r="D915" s="386"/>
      <c r="E915" s="386"/>
      <c r="F915" s="386"/>
    </row>
    <row r="916" spans="1:6">
      <c r="A916" s="416"/>
      <c r="B916" s="386"/>
      <c r="C916" s="386"/>
      <c r="D916" s="386"/>
      <c r="E916" s="386"/>
      <c r="F916" s="386"/>
    </row>
    <row r="917" spans="1:6">
      <c r="A917" s="416"/>
      <c r="B917" s="386"/>
      <c r="C917" s="386"/>
      <c r="D917" s="386"/>
      <c r="E917" s="386"/>
      <c r="F917" s="386"/>
    </row>
    <row r="918" spans="1:6">
      <c r="A918" s="416"/>
      <c r="B918" s="386"/>
      <c r="C918" s="386"/>
      <c r="D918" s="386"/>
      <c r="E918" s="386"/>
      <c r="F918" s="386"/>
    </row>
    <row r="919" spans="1:6">
      <c r="A919" s="416"/>
      <c r="B919" s="386"/>
      <c r="C919" s="386"/>
      <c r="D919" s="386"/>
      <c r="E919" s="386"/>
      <c r="F919" s="386"/>
    </row>
    <row r="920" spans="1:6">
      <c r="A920" s="416"/>
      <c r="B920" s="386"/>
      <c r="C920" s="386"/>
      <c r="D920" s="386"/>
      <c r="E920" s="386"/>
      <c r="F920" s="386"/>
    </row>
    <row r="921" spans="1:6">
      <c r="A921" s="416"/>
      <c r="B921" s="386"/>
      <c r="C921" s="386"/>
      <c r="D921" s="386"/>
      <c r="E921" s="386"/>
      <c r="F921" s="386"/>
    </row>
    <row r="922" spans="1:6">
      <c r="A922" s="416"/>
      <c r="B922" s="386"/>
      <c r="C922" s="386"/>
      <c r="D922" s="386"/>
      <c r="E922" s="386"/>
      <c r="F922" s="386"/>
    </row>
    <row r="923" spans="1:6">
      <c r="A923" s="416"/>
      <c r="B923" s="386"/>
      <c r="C923" s="386"/>
      <c r="D923" s="386"/>
      <c r="E923" s="386"/>
      <c r="F923" s="386"/>
    </row>
    <row r="924" spans="1:6">
      <c r="A924" s="416"/>
      <c r="B924" s="386"/>
      <c r="C924" s="386"/>
      <c r="D924" s="386"/>
      <c r="E924" s="386"/>
      <c r="F924" s="386"/>
    </row>
    <row r="925" spans="1:6">
      <c r="A925" s="416"/>
      <c r="B925" s="386"/>
      <c r="C925" s="386"/>
      <c r="D925" s="386"/>
      <c r="E925" s="386"/>
      <c r="F925" s="386"/>
    </row>
    <row r="926" spans="1:6">
      <c r="A926" s="416"/>
      <c r="B926" s="386"/>
      <c r="C926" s="386"/>
      <c r="D926" s="386"/>
      <c r="E926" s="386"/>
      <c r="F926" s="386"/>
    </row>
    <row r="927" spans="1:6">
      <c r="A927" s="416"/>
      <c r="B927" s="386"/>
      <c r="C927" s="386"/>
      <c r="D927" s="386"/>
      <c r="E927" s="386"/>
      <c r="F927" s="386"/>
    </row>
    <row r="928" spans="1:6">
      <c r="A928" s="416"/>
      <c r="B928" s="386"/>
      <c r="C928" s="386"/>
      <c r="D928" s="386"/>
      <c r="E928" s="386"/>
      <c r="F928" s="386"/>
    </row>
    <row r="929" spans="1:6">
      <c r="A929" s="416"/>
      <c r="B929" s="386"/>
      <c r="C929" s="386"/>
      <c r="D929" s="386"/>
      <c r="E929" s="386"/>
      <c r="F929" s="386"/>
    </row>
    <row r="930" spans="1:6">
      <c r="A930" s="416"/>
      <c r="B930" s="386"/>
      <c r="C930" s="386"/>
      <c r="D930" s="386"/>
      <c r="E930" s="386"/>
      <c r="F930" s="386"/>
    </row>
    <row r="931" spans="1:6">
      <c r="A931" s="416"/>
      <c r="B931" s="386"/>
      <c r="C931" s="386"/>
      <c r="D931" s="386"/>
      <c r="E931" s="386"/>
      <c r="F931" s="386"/>
    </row>
    <row r="932" spans="1:6">
      <c r="A932" s="416"/>
      <c r="B932" s="386"/>
      <c r="C932" s="386"/>
      <c r="D932" s="386"/>
      <c r="E932" s="386"/>
      <c r="F932" s="386"/>
    </row>
    <row r="933" spans="1:6">
      <c r="A933" s="416"/>
      <c r="B933" s="386"/>
      <c r="C933" s="386"/>
      <c r="D933" s="386"/>
      <c r="E933" s="386"/>
      <c r="F933" s="386"/>
    </row>
    <row r="934" spans="1:6">
      <c r="A934" s="416"/>
      <c r="B934" s="386"/>
      <c r="C934" s="386"/>
      <c r="D934" s="386"/>
      <c r="E934" s="386"/>
      <c r="F934" s="386"/>
    </row>
    <row r="935" spans="1:6">
      <c r="A935" s="416"/>
      <c r="B935" s="386"/>
      <c r="C935" s="386"/>
      <c r="D935" s="386"/>
      <c r="E935" s="386"/>
      <c r="F935" s="386"/>
    </row>
    <row r="936" spans="1:6">
      <c r="A936" s="416"/>
      <c r="B936" s="386"/>
      <c r="C936" s="386"/>
      <c r="D936" s="386"/>
      <c r="E936" s="386"/>
      <c r="F936" s="386"/>
    </row>
    <row r="937" spans="1:6">
      <c r="A937" s="416"/>
      <c r="B937" s="386"/>
      <c r="C937" s="386"/>
      <c r="D937" s="386"/>
      <c r="E937" s="386"/>
      <c r="F937" s="386"/>
    </row>
    <row r="938" spans="1:6">
      <c r="A938" s="416"/>
      <c r="B938" s="386"/>
      <c r="C938" s="386"/>
      <c r="D938" s="386"/>
      <c r="E938" s="386"/>
      <c r="F938" s="386"/>
    </row>
    <row r="939" spans="1:6">
      <c r="A939" s="416"/>
      <c r="B939" s="386"/>
      <c r="C939" s="386"/>
      <c r="D939" s="386"/>
      <c r="E939" s="386"/>
      <c r="F939" s="386"/>
    </row>
    <row r="940" spans="1:6">
      <c r="A940" s="416"/>
      <c r="B940" s="386"/>
      <c r="C940" s="386"/>
      <c r="D940" s="386"/>
      <c r="E940" s="386"/>
      <c r="F940" s="386"/>
    </row>
    <row r="941" spans="1:6">
      <c r="A941" s="416"/>
      <c r="B941" s="386"/>
      <c r="C941" s="386"/>
      <c r="D941" s="386"/>
      <c r="E941" s="386"/>
      <c r="F941" s="386"/>
    </row>
    <row r="942" spans="1:6">
      <c r="A942" s="416"/>
      <c r="B942" s="386"/>
      <c r="C942" s="386"/>
      <c r="D942" s="386"/>
      <c r="E942" s="386"/>
      <c r="F942" s="386"/>
    </row>
    <row r="943" spans="1:6">
      <c r="A943" s="416"/>
      <c r="B943" s="386"/>
      <c r="C943" s="386"/>
      <c r="D943" s="386"/>
      <c r="E943" s="386"/>
      <c r="F943" s="386"/>
    </row>
    <row r="944" spans="1:6">
      <c r="A944" s="416"/>
      <c r="B944" s="386"/>
      <c r="C944" s="386"/>
      <c r="D944" s="386"/>
      <c r="E944" s="386"/>
      <c r="F944" s="386"/>
    </row>
    <row r="945" spans="1:6">
      <c r="A945" s="416"/>
      <c r="B945" s="386"/>
      <c r="C945" s="386"/>
      <c r="D945" s="386"/>
      <c r="E945" s="386"/>
      <c r="F945" s="386"/>
    </row>
    <row r="946" spans="1:6">
      <c r="A946" s="416"/>
      <c r="B946" s="386"/>
      <c r="C946" s="386"/>
      <c r="D946" s="386"/>
      <c r="E946" s="386"/>
      <c r="F946" s="386"/>
    </row>
    <row r="947" spans="1:6">
      <c r="A947" s="416"/>
      <c r="B947" s="386"/>
      <c r="C947" s="386"/>
      <c r="D947" s="386"/>
      <c r="E947" s="386"/>
      <c r="F947" s="386"/>
    </row>
    <row r="948" spans="1:6">
      <c r="A948" s="416"/>
      <c r="B948" s="386"/>
      <c r="C948" s="386"/>
      <c r="D948" s="386"/>
      <c r="E948" s="386"/>
      <c r="F948" s="386"/>
    </row>
    <row r="949" spans="1:6">
      <c r="A949" s="416"/>
      <c r="B949" s="386"/>
      <c r="C949" s="386"/>
      <c r="D949" s="386"/>
      <c r="E949" s="386"/>
      <c r="F949" s="386"/>
    </row>
    <row r="950" spans="1:6">
      <c r="A950" s="416"/>
      <c r="B950" s="386"/>
      <c r="C950" s="386"/>
      <c r="D950" s="386"/>
      <c r="E950" s="386"/>
      <c r="F950" s="386"/>
    </row>
    <row r="951" spans="1:6">
      <c r="A951" s="416"/>
      <c r="B951" s="386"/>
      <c r="C951" s="386"/>
      <c r="D951" s="386"/>
      <c r="E951" s="386"/>
      <c r="F951" s="386"/>
    </row>
    <row r="952" spans="1:6">
      <c r="A952" s="416"/>
      <c r="B952" s="386"/>
      <c r="C952" s="386"/>
      <c r="D952" s="386"/>
      <c r="E952" s="386"/>
      <c r="F952" s="386"/>
    </row>
    <row r="953" spans="1:6">
      <c r="A953" s="416"/>
      <c r="B953" s="386"/>
      <c r="C953" s="386"/>
      <c r="D953" s="386"/>
      <c r="E953" s="386"/>
      <c r="F953" s="386"/>
    </row>
    <row r="954" spans="1:6">
      <c r="A954" s="416"/>
      <c r="B954" s="386"/>
      <c r="C954" s="386"/>
      <c r="D954" s="386"/>
      <c r="E954" s="386"/>
      <c r="F954" s="386"/>
    </row>
    <row r="955" spans="1:6">
      <c r="A955" s="416"/>
      <c r="B955" s="386"/>
      <c r="C955" s="386"/>
      <c r="D955" s="386"/>
      <c r="E955" s="386"/>
      <c r="F955" s="386"/>
    </row>
    <row r="956" spans="1:6">
      <c r="A956" s="416"/>
      <c r="B956" s="386"/>
      <c r="C956" s="386"/>
      <c r="D956" s="386"/>
      <c r="E956" s="386"/>
      <c r="F956" s="386"/>
    </row>
    <row r="957" spans="1:6">
      <c r="A957" s="416"/>
      <c r="B957" s="386"/>
      <c r="C957" s="386"/>
      <c r="D957" s="386"/>
      <c r="E957" s="386"/>
      <c r="F957" s="386"/>
    </row>
    <row r="958" spans="1:6">
      <c r="A958" s="416"/>
      <c r="B958" s="386"/>
      <c r="C958" s="386"/>
      <c r="D958" s="386"/>
      <c r="E958" s="386"/>
      <c r="F958" s="386"/>
    </row>
    <row r="959" spans="1:6">
      <c r="A959" s="416"/>
      <c r="B959" s="386"/>
      <c r="C959" s="386"/>
      <c r="D959" s="386"/>
      <c r="E959" s="386"/>
      <c r="F959" s="386"/>
    </row>
    <row r="960" spans="1:6">
      <c r="A960" s="416"/>
      <c r="B960" s="386"/>
      <c r="C960" s="386"/>
      <c r="D960" s="386"/>
      <c r="E960" s="386"/>
      <c r="F960" s="386"/>
    </row>
    <row r="961" spans="1:6">
      <c r="A961" s="416"/>
      <c r="B961" s="386"/>
      <c r="C961" s="386"/>
      <c r="D961" s="386"/>
      <c r="E961" s="386"/>
      <c r="F961" s="386"/>
    </row>
    <row r="962" spans="1:6">
      <c r="A962" s="416"/>
      <c r="B962" s="386"/>
      <c r="C962" s="386"/>
      <c r="D962" s="386"/>
      <c r="E962" s="386"/>
      <c r="F962" s="386"/>
    </row>
    <row r="963" spans="1:6">
      <c r="A963" s="416"/>
      <c r="B963" s="386"/>
      <c r="C963" s="386"/>
      <c r="D963" s="386"/>
      <c r="E963" s="386"/>
      <c r="F963" s="386"/>
    </row>
    <row r="964" spans="1:6">
      <c r="A964" s="416"/>
      <c r="B964" s="386"/>
      <c r="C964" s="386"/>
      <c r="D964" s="386"/>
      <c r="E964" s="386"/>
      <c r="F964" s="386"/>
    </row>
    <row r="965" spans="1:6">
      <c r="A965" s="416"/>
      <c r="B965" s="386"/>
      <c r="C965" s="386"/>
      <c r="D965" s="386"/>
      <c r="E965" s="386"/>
      <c r="F965" s="386"/>
    </row>
    <row r="966" spans="1:6">
      <c r="A966" s="416"/>
      <c r="B966" s="386"/>
      <c r="C966" s="386"/>
      <c r="D966" s="386"/>
      <c r="E966" s="386"/>
      <c r="F966" s="386"/>
    </row>
    <row r="967" spans="1:6">
      <c r="A967" s="416"/>
      <c r="B967" s="386"/>
      <c r="C967" s="386"/>
      <c r="D967" s="386"/>
      <c r="E967" s="386"/>
      <c r="F967" s="386"/>
    </row>
    <row r="968" spans="1:6">
      <c r="A968" s="416"/>
      <c r="B968" s="386"/>
      <c r="C968" s="386"/>
      <c r="D968" s="386"/>
      <c r="E968" s="386"/>
      <c r="F968" s="386"/>
    </row>
    <row r="969" spans="1:6">
      <c r="A969" s="416"/>
      <c r="B969" s="386"/>
      <c r="C969" s="386"/>
      <c r="D969" s="386"/>
      <c r="E969" s="386"/>
      <c r="F969" s="386"/>
    </row>
    <row r="970" spans="1:6">
      <c r="A970" s="416"/>
      <c r="B970" s="386"/>
      <c r="C970" s="386"/>
      <c r="D970" s="386"/>
      <c r="E970" s="386"/>
      <c r="F970" s="386"/>
    </row>
    <row r="971" spans="1:6">
      <c r="A971" s="416"/>
      <c r="B971" s="386"/>
      <c r="C971" s="386"/>
      <c r="D971" s="386"/>
      <c r="E971" s="386"/>
      <c r="F971" s="386"/>
    </row>
    <row r="972" spans="1:6">
      <c r="A972" s="416"/>
      <c r="B972" s="386"/>
      <c r="C972" s="386"/>
      <c r="D972" s="386"/>
      <c r="E972" s="386"/>
      <c r="F972" s="386"/>
    </row>
    <row r="973" spans="1:6">
      <c r="A973" s="416"/>
      <c r="B973" s="386"/>
      <c r="C973" s="386"/>
      <c r="D973" s="386"/>
      <c r="E973" s="386"/>
      <c r="F973" s="386"/>
    </row>
    <row r="974" spans="1:6">
      <c r="A974" s="416"/>
      <c r="B974" s="386"/>
      <c r="C974" s="386"/>
      <c r="D974" s="386"/>
      <c r="E974" s="386"/>
      <c r="F974" s="386"/>
    </row>
    <row r="975" spans="1:6">
      <c r="A975" s="416"/>
      <c r="B975" s="386"/>
      <c r="C975" s="386"/>
      <c r="D975" s="386"/>
      <c r="E975" s="386"/>
      <c r="F975" s="386"/>
    </row>
    <row r="976" spans="1:6">
      <c r="A976" s="416"/>
      <c r="B976" s="386"/>
      <c r="C976" s="386"/>
      <c r="D976" s="386"/>
      <c r="E976" s="386"/>
      <c r="F976" s="386"/>
    </row>
    <row r="977" spans="1:6">
      <c r="A977" s="416"/>
      <c r="B977" s="386"/>
      <c r="C977" s="386"/>
      <c r="D977" s="386"/>
      <c r="E977" s="386"/>
      <c r="F977" s="386"/>
    </row>
    <row r="978" spans="1:6">
      <c r="A978" s="416"/>
      <c r="B978" s="386"/>
      <c r="C978" s="386"/>
      <c r="D978" s="386"/>
      <c r="E978" s="386"/>
      <c r="F978" s="386"/>
    </row>
    <row r="979" spans="1:6">
      <c r="A979" s="416"/>
      <c r="B979" s="386"/>
      <c r="C979" s="386"/>
      <c r="D979" s="386"/>
      <c r="E979" s="386"/>
      <c r="F979" s="386"/>
    </row>
    <row r="980" spans="1:6">
      <c r="A980" s="416"/>
      <c r="B980" s="386"/>
      <c r="C980" s="386"/>
      <c r="D980" s="386"/>
      <c r="E980" s="386"/>
      <c r="F980" s="386"/>
    </row>
    <row r="981" spans="1:6">
      <c r="A981" s="416"/>
      <c r="B981" s="386"/>
      <c r="C981" s="386"/>
      <c r="D981" s="386"/>
      <c r="E981" s="386"/>
      <c r="F981" s="386"/>
    </row>
    <row r="982" spans="1:6">
      <c r="A982" s="416"/>
      <c r="B982" s="386"/>
      <c r="C982" s="386"/>
      <c r="D982" s="386"/>
      <c r="E982" s="386"/>
      <c r="F982" s="386"/>
    </row>
    <row r="983" spans="1:6">
      <c r="A983" s="416"/>
      <c r="B983" s="386"/>
      <c r="C983" s="386"/>
      <c r="D983" s="386"/>
      <c r="E983" s="386"/>
      <c r="F983" s="386"/>
    </row>
    <row r="984" spans="1:6">
      <c r="A984" s="416"/>
      <c r="B984" s="386"/>
      <c r="C984" s="386"/>
      <c r="D984" s="386"/>
      <c r="E984" s="386"/>
      <c r="F984" s="386"/>
    </row>
    <row r="985" spans="1:6">
      <c r="A985" s="416"/>
      <c r="B985" s="386"/>
      <c r="C985" s="386"/>
      <c r="D985" s="386"/>
      <c r="E985" s="386"/>
      <c r="F985" s="386"/>
    </row>
    <row r="986" spans="1:6">
      <c r="A986" s="416"/>
      <c r="B986" s="386"/>
      <c r="C986" s="386"/>
      <c r="D986" s="386"/>
      <c r="E986" s="386"/>
      <c r="F986" s="386"/>
    </row>
    <row r="987" spans="1:6">
      <c r="A987" s="416"/>
      <c r="B987" s="386"/>
      <c r="C987" s="386"/>
      <c r="D987" s="386"/>
      <c r="E987" s="386"/>
      <c r="F987" s="386"/>
    </row>
    <row r="988" spans="1:6">
      <c r="A988" s="416"/>
      <c r="B988" s="386"/>
      <c r="C988" s="386"/>
      <c r="D988" s="386"/>
      <c r="E988" s="386"/>
      <c r="F988" s="386"/>
    </row>
    <row r="989" spans="1:6">
      <c r="A989" s="416"/>
      <c r="B989" s="386"/>
      <c r="C989" s="386"/>
      <c r="D989" s="386"/>
      <c r="E989" s="386"/>
      <c r="F989" s="386"/>
    </row>
    <row r="990" spans="1:6">
      <c r="A990" s="416"/>
      <c r="B990" s="386"/>
      <c r="C990" s="386"/>
      <c r="D990" s="386"/>
      <c r="E990" s="386"/>
      <c r="F990" s="386"/>
    </row>
    <row r="991" spans="1:6">
      <c r="A991" s="416"/>
      <c r="B991" s="386"/>
      <c r="C991" s="386"/>
      <c r="D991" s="386"/>
      <c r="E991" s="386"/>
      <c r="F991" s="386"/>
    </row>
    <row r="992" spans="1:6">
      <c r="A992" s="416"/>
      <c r="B992" s="386"/>
      <c r="C992" s="386"/>
      <c r="D992" s="386"/>
      <c r="E992" s="386"/>
      <c r="F992" s="386"/>
    </row>
    <row r="993" spans="1:6">
      <c r="A993" s="416"/>
      <c r="B993" s="386"/>
      <c r="C993" s="386"/>
      <c r="D993" s="386"/>
      <c r="E993" s="386"/>
      <c r="F993" s="386"/>
    </row>
    <row r="994" spans="1:6">
      <c r="A994" s="416"/>
      <c r="B994" s="386"/>
      <c r="C994" s="386"/>
      <c r="D994" s="386"/>
      <c r="E994" s="386"/>
      <c r="F994" s="386"/>
    </row>
    <row r="995" spans="1:6">
      <c r="A995" s="416"/>
      <c r="B995" s="386"/>
      <c r="C995" s="386"/>
      <c r="D995" s="386"/>
      <c r="E995" s="386"/>
      <c r="F995" s="386"/>
    </row>
    <row r="996" spans="1:6">
      <c r="A996" s="416"/>
      <c r="B996" s="386"/>
      <c r="C996" s="386"/>
      <c r="D996" s="386"/>
      <c r="E996" s="386"/>
      <c r="F996" s="386"/>
    </row>
    <row r="997" spans="1:6">
      <c r="A997" s="416"/>
      <c r="B997" s="386"/>
      <c r="C997" s="386"/>
      <c r="D997" s="386"/>
      <c r="E997" s="386"/>
      <c r="F997" s="386"/>
    </row>
    <row r="998" spans="1:6">
      <c r="A998" s="416"/>
      <c r="B998" s="386"/>
      <c r="C998" s="386"/>
      <c r="D998" s="386"/>
      <c r="E998" s="386"/>
      <c r="F998" s="386"/>
    </row>
    <row r="999" spans="1:6">
      <c r="A999" s="416"/>
      <c r="B999" s="386"/>
      <c r="C999" s="386"/>
      <c r="D999" s="386"/>
      <c r="E999" s="386"/>
      <c r="F999" s="386"/>
    </row>
    <row r="1000" spans="1:6">
      <c r="A1000" s="416"/>
      <c r="B1000" s="386"/>
      <c r="C1000" s="386"/>
      <c r="D1000" s="386"/>
      <c r="E1000" s="386"/>
      <c r="F1000" s="386"/>
    </row>
    <row r="1001" spans="1:6">
      <c r="A1001" s="416"/>
      <c r="B1001" s="386"/>
      <c r="C1001" s="386"/>
      <c r="D1001" s="386"/>
      <c r="E1001" s="386"/>
      <c r="F1001" s="386"/>
    </row>
    <row r="1002" spans="1:6">
      <c r="A1002" s="416"/>
      <c r="B1002" s="386"/>
      <c r="C1002" s="386"/>
      <c r="D1002" s="386"/>
      <c r="E1002" s="386"/>
      <c r="F1002" s="386"/>
    </row>
    <row r="1003" spans="1:6">
      <c r="A1003" s="416"/>
      <c r="B1003" s="386"/>
      <c r="C1003" s="386"/>
      <c r="D1003" s="386"/>
      <c r="E1003" s="386"/>
      <c r="F1003" s="386"/>
    </row>
    <row r="1004" spans="1:6">
      <c r="A1004" s="416"/>
      <c r="B1004" s="386"/>
      <c r="C1004" s="386"/>
      <c r="D1004" s="386"/>
      <c r="E1004" s="386"/>
      <c r="F1004" s="386"/>
    </row>
    <row r="1005" spans="1:6">
      <c r="A1005" s="416"/>
      <c r="B1005" s="386"/>
      <c r="C1005" s="386"/>
      <c r="D1005" s="386"/>
      <c r="E1005" s="386"/>
      <c r="F1005" s="386"/>
    </row>
    <row r="1006" spans="1:6">
      <c r="A1006" s="416"/>
      <c r="B1006" s="386"/>
      <c r="C1006" s="386"/>
      <c r="D1006" s="386"/>
      <c r="E1006" s="386"/>
      <c r="F1006" s="386"/>
    </row>
    <row r="1007" spans="1:6">
      <c r="A1007" s="416"/>
      <c r="B1007" s="386"/>
      <c r="C1007" s="386"/>
      <c r="D1007" s="386"/>
      <c r="E1007" s="386"/>
      <c r="F1007" s="386"/>
    </row>
    <row r="1008" spans="1:6">
      <c r="A1008" s="416"/>
      <c r="B1008" s="386"/>
      <c r="C1008" s="386"/>
      <c r="D1008" s="386"/>
      <c r="E1008" s="386"/>
      <c r="F1008" s="386"/>
    </row>
    <row r="1009" spans="1:6">
      <c r="A1009" s="416"/>
      <c r="B1009" s="386"/>
      <c r="C1009" s="386"/>
      <c r="D1009" s="386"/>
      <c r="E1009" s="386"/>
      <c r="F1009" s="386"/>
    </row>
    <row r="1010" spans="1:6">
      <c r="A1010" s="416"/>
      <c r="B1010" s="386"/>
      <c r="C1010" s="386"/>
      <c r="D1010" s="386"/>
      <c r="E1010" s="386"/>
      <c r="F1010" s="386"/>
    </row>
    <row r="1011" spans="1:6">
      <c r="A1011" s="416"/>
      <c r="B1011" s="386"/>
      <c r="C1011" s="386"/>
      <c r="D1011" s="386"/>
      <c r="E1011" s="386"/>
      <c r="F1011" s="386"/>
    </row>
    <row r="1012" spans="1:6">
      <c r="A1012" s="416"/>
      <c r="B1012" s="386"/>
      <c r="C1012" s="386"/>
      <c r="D1012" s="386"/>
      <c r="E1012" s="386"/>
      <c r="F1012" s="386"/>
    </row>
    <row r="1013" spans="1:6">
      <c r="A1013" s="416"/>
      <c r="B1013" s="386"/>
      <c r="C1013" s="386"/>
      <c r="D1013" s="386"/>
      <c r="E1013" s="386"/>
      <c r="F1013" s="386"/>
    </row>
    <row r="1014" spans="1:6">
      <c r="A1014" s="416"/>
      <c r="B1014" s="386"/>
      <c r="C1014" s="386"/>
      <c r="D1014" s="386"/>
      <c r="E1014" s="386"/>
      <c r="F1014" s="386"/>
    </row>
    <row r="1015" spans="1:6">
      <c r="A1015" s="416"/>
      <c r="B1015" s="386"/>
      <c r="C1015" s="386"/>
      <c r="D1015" s="386"/>
      <c r="E1015" s="386"/>
      <c r="F1015" s="386"/>
    </row>
    <row r="1016" spans="1:6">
      <c r="A1016" s="416"/>
      <c r="B1016" s="386"/>
      <c r="C1016" s="386"/>
      <c r="D1016" s="386"/>
      <c r="E1016" s="386"/>
      <c r="F1016" s="386"/>
    </row>
    <row r="1017" spans="1:6">
      <c r="A1017" s="416"/>
      <c r="B1017" s="386"/>
      <c r="C1017" s="386"/>
      <c r="D1017" s="386"/>
      <c r="E1017" s="386"/>
      <c r="F1017" s="386"/>
    </row>
    <row r="1018" spans="1:6">
      <c r="A1018" s="416"/>
      <c r="B1018" s="386"/>
      <c r="C1018" s="386"/>
      <c r="D1018" s="386"/>
      <c r="E1018" s="386"/>
      <c r="F1018" s="386"/>
    </row>
    <row r="1019" spans="1:6">
      <c r="A1019" s="416"/>
      <c r="B1019" s="386"/>
      <c r="C1019" s="386"/>
      <c r="D1019" s="386"/>
      <c r="E1019" s="386"/>
      <c r="F1019" s="386"/>
    </row>
    <row r="1020" spans="1:6">
      <c r="A1020" s="416"/>
      <c r="B1020" s="386"/>
      <c r="C1020" s="386"/>
      <c r="D1020" s="386"/>
      <c r="E1020" s="386"/>
      <c r="F1020" s="386"/>
    </row>
    <row r="1021" spans="1:6">
      <c r="A1021" s="416"/>
      <c r="B1021" s="386"/>
      <c r="C1021" s="386"/>
      <c r="D1021" s="386"/>
      <c r="E1021" s="386"/>
      <c r="F1021" s="386"/>
    </row>
    <row r="1022" spans="1:6">
      <c r="A1022" s="416"/>
      <c r="B1022" s="386"/>
      <c r="C1022" s="386"/>
      <c r="D1022" s="386"/>
      <c r="E1022" s="386"/>
      <c r="F1022" s="386"/>
    </row>
    <row r="1023" spans="1:6">
      <c r="A1023" s="416"/>
      <c r="B1023" s="386"/>
      <c r="C1023" s="386"/>
      <c r="D1023" s="386"/>
      <c r="E1023" s="386"/>
      <c r="F1023" s="386"/>
    </row>
    <row r="1024" spans="1:6">
      <c r="A1024" s="416"/>
      <c r="B1024" s="386"/>
      <c r="C1024" s="386"/>
      <c r="D1024" s="386"/>
      <c r="E1024" s="386"/>
      <c r="F1024" s="386"/>
    </row>
    <row r="1025" spans="1:6">
      <c r="A1025" s="416"/>
      <c r="B1025" s="386"/>
      <c r="C1025" s="386"/>
      <c r="D1025" s="386"/>
      <c r="E1025" s="386"/>
      <c r="F1025" s="386"/>
    </row>
    <row r="1026" spans="1:6">
      <c r="A1026" s="416"/>
      <c r="B1026" s="386"/>
      <c r="C1026" s="386"/>
      <c r="D1026" s="386"/>
      <c r="E1026" s="386"/>
      <c r="F1026" s="386"/>
    </row>
    <row r="1027" spans="1:6">
      <c r="A1027" s="416"/>
      <c r="B1027" s="386"/>
      <c r="C1027" s="386"/>
      <c r="D1027" s="386"/>
      <c r="E1027" s="386"/>
      <c r="F1027" s="386"/>
    </row>
    <row r="1028" spans="1:6">
      <c r="A1028" s="416"/>
      <c r="B1028" s="386"/>
      <c r="C1028" s="386"/>
      <c r="D1028" s="386"/>
      <c r="E1028" s="386"/>
      <c r="F1028" s="386"/>
    </row>
    <row r="1029" spans="1:6">
      <c r="A1029" s="416"/>
      <c r="B1029" s="386"/>
      <c r="C1029" s="386"/>
      <c r="D1029" s="386"/>
      <c r="E1029" s="386"/>
      <c r="F1029" s="386"/>
    </row>
    <row r="1030" spans="1:6">
      <c r="A1030" s="416"/>
      <c r="B1030" s="386"/>
      <c r="C1030" s="386"/>
      <c r="D1030" s="386"/>
      <c r="E1030" s="386"/>
      <c r="F1030" s="386"/>
    </row>
    <row r="1031" spans="1:6">
      <c r="A1031" s="416"/>
      <c r="B1031" s="386"/>
      <c r="C1031" s="386"/>
      <c r="D1031" s="386"/>
      <c r="E1031" s="386"/>
      <c r="F1031" s="386"/>
    </row>
    <row r="1032" spans="1:6">
      <c r="A1032" s="416"/>
      <c r="B1032" s="386"/>
      <c r="C1032" s="386"/>
      <c r="D1032" s="386"/>
      <c r="E1032" s="386"/>
      <c r="F1032" s="386"/>
    </row>
    <row r="1033" spans="1:6">
      <c r="A1033" s="416"/>
      <c r="B1033" s="386"/>
      <c r="C1033" s="386"/>
      <c r="D1033" s="386"/>
      <c r="E1033" s="386"/>
      <c r="F1033" s="386"/>
    </row>
    <row r="1034" spans="1:6">
      <c r="A1034" s="416"/>
      <c r="B1034" s="386"/>
      <c r="C1034" s="386"/>
      <c r="D1034" s="386"/>
      <c r="E1034" s="386"/>
      <c r="F1034" s="386"/>
    </row>
    <row r="1035" spans="1:6">
      <c r="A1035" s="416"/>
      <c r="B1035" s="386"/>
      <c r="C1035" s="386"/>
      <c r="D1035" s="386"/>
      <c r="E1035" s="386"/>
      <c r="F1035" s="386"/>
    </row>
    <row r="1036" spans="1:6">
      <c r="A1036" s="416"/>
      <c r="B1036" s="386"/>
      <c r="C1036" s="386"/>
      <c r="D1036" s="386"/>
      <c r="E1036" s="386"/>
      <c r="F1036" s="386"/>
    </row>
    <row r="1037" spans="1:6">
      <c r="A1037" s="416"/>
      <c r="B1037" s="386"/>
      <c r="C1037" s="386"/>
      <c r="D1037" s="386"/>
      <c r="E1037" s="386"/>
      <c r="F1037" s="386"/>
    </row>
    <row r="1038" spans="1:6">
      <c r="A1038" s="416"/>
      <c r="B1038" s="386"/>
      <c r="C1038" s="386"/>
      <c r="D1038" s="386"/>
      <c r="E1038" s="386"/>
      <c r="F1038" s="386"/>
    </row>
    <row r="1039" spans="1:6">
      <c r="A1039" s="416"/>
      <c r="B1039" s="386"/>
      <c r="C1039" s="386"/>
      <c r="D1039" s="386"/>
      <c r="E1039" s="386"/>
      <c r="F1039" s="386"/>
    </row>
    <row r="1040" spans="1:6">
      <c r="A1040" s="416"/>
      <c r="B1040" s="386"/>
      <c r="C1040" s="386"/>
      <c r="D1040" s="386"/>
      <c r="E1040" s="386"/>
      <c r="F1040" s="386"/>
    </row>
    <row r="1041" spans="1:6">
      <c r="A1041" s="416"/>
      <c r="B1041" s="386"/>
      <c r="C1041" s="386"/>
      <c r="D1041" s="386"/>
      <c r="E1041" s="386"/>
      <c r="F1041" s="386"/>
    </row>
    <row r="1042" spans="1:6">
      <c r="A1042" s="416"/>
      <c r="B1042" s="386"/>
      <c r="C1042" s="386"/>
      <c r="D1042" s="386"/>
      <c r="E1042" s="386"/>
      <c r="F1042" s="386"/>
    </row>
    <row r="1043" spans="1:6">
      <c r="A1043" s="416"/>
      <c r="B1043" s="386"/>
      <c r="C1043" s="386"/>
      <c r="D1043" s="386"/>
      <c r="E1043" s="386"/>
      <c r="F1043" s="386"/>
    </row>
    <row r="1044" spans="1:6">
      <c r="A1044" s="416"/>
      <c r="B1044" s="386"/>
      <c r="C1044" s="386"/>
      <c r="D1044" s="386"/>
      <c r="E1044" s="386"/>
      <c r="F1044" s="386"/>
    </row>
    <row r="1045" spans="1:6">
      <c r="A1045" s="416"/>
      <c r="B1045" s="386"/>
      <c r="C1045" s="386"/>
      <c r="D1045" s="386"/>
      <c r="E1045" s="386"/>
      <c r="F1045" s="386"/>
    </row>
    <row r="1046" spans="1:6">
      <c r="A1046" s="416"/>
      <c r="B1046" s="386"/>
      <c r="C1046" s="386"/>
      <c r="D1046" s="386"/>
      <c r="E1046" s="386"/>
      <c r="F1046" s="386"/>
    </row>
    <row r="1047" spans="1:6">
      <c r="A1047" s="416"/>
      <c r="B1047" s="386"/>
      <c r="C1047" s="386"/>
      <c r="D1047" s="386"/>
      <c r="E1047" s="386"/>
      <c r="F1047" s="386"/>
    </row>
    <row r="1048" spans="1:6">
      <c r="A1048" s="416"/>
      <c r="B1048" s="386"/>
      <c r="C1048" s="386"/>
      <c r="D1048" s="386"/>
      <c r="E1048" s="386"/>
      <c r="F1048" s="386"/>
    </row>
    <row r="1049" spans="1:6">
      <c r="A1049" s="416"/>
      <c r="B1049" s="386"/>
      <c r="C1049" s="386"/>
      <c r="D1049" s="386"/>
      <c r="E1049" s="386"/>
      <c r="F1049" s="386"/>
    </row>
    <row r="1050" spans="1:6">
      <c r="A1050" s="416"/>
      <c r="B1050" s="386"/>
      <c r="C1050" s="386"/>
      <c r="D1050" s="386"/>
      <c r="E1050" s="386"/>
      <c r="F1050" s="386"/>
    </row>
    <row r="1051" spans="1:6">
      <c r="A1051" s="416"/>
      <c r="B1051" s="386"/>
      <c r="C1051" s="386"/>
      <c r="D1051" s="386"/>
      <c r="E1051" s="386"/>
      <c r="F1051" s="386"/>
    </row>
    <row r="1052" spans="1:6">
      <c r="A1052" s="416"/>
      <c r="B1052" s="386"/>
      <c r="C1052" s="386"/>
      <c r="D1052" s="386"/>
      <c r="E1052" s="386"/>
      <c r="F1052" s="386"/>
    </row>
    <row r="1053" spans="1:6">
      <c r="A1053" s="416"/>
      <c r="B1053" s="386"/>
      <c r="C1053" s="386"/>
      <c r="D1053" s="386"/>
      <c r="E1053" s="386"/>
      <c r="F1053" s="386"/>
    </row>
    <row r="1054" spans="1:6">
      <c r="A1054" s="416"/>
      <c r="B1054" s="386"/>
      <c r="C1054" s="386"/>
      <c r="D1054" s="386"/>
      <c r="E1054" s="386"/>
      <c r="F1054" s="386"/>
    </row>
    <row r="1055" spans="1:6">
      <c r="A1055" s="416"/>
      <c r="B1055" s="386"/>
      <c r="C1055" s="386"/>
      <c r="D1055" s="386"/>
      <c r="E1055" s="386"/>
      <c r="F1055" s="386"/>
    </row>
    <row r="1056" spans="1:6">
      <c r="A1056" s="416"/>
      <c r="B1056" s="386"/>
      <c r="C1056" s="386"/>
      <c r="D1056" s="386"/>
      <c r="E1056" s="386"/>
      <c r="F1056" s="386"/>
    </row>
    <row r="1057" spans="1:6">
      <c r="A1057" s="416"/>
      <c r="B1057" s="386"/>
      <c r="C1057" s="386"/>
      <c r="D1057" s="386"/>
      <c r="E1057" s="386"/>
      <c r="F1057" s="386"/>
    </row>
    <row r="1058" spans="1:6">
      <c r="A1058" s="416"/>
      <c r="B1058" s="386"/>
      <c r="C1058" s="386"/>
      <c r="D1058" s="386"/>
      <c r="E1058" s="386"/>
      <c r="F1058" s="386"/>
    </row>
    <row r="1059" spans="1:6">
      <c r="A1059" s="416"/>
      <c r="B1059" s="386"/>
      <c r="C1059" s="386"/>
      <c r="D1059" s="386"/>
      <c r="E1059" s="386"/>
      <c r="F1059" s="386"/>
    </row>
    <row r="1060" spans="1:6">
      <c r="A1060" s="416"/>
      <c r="B1060" s="386"/>
      <c r="C1060" s="386"/>
      <c r="D1060" s="386"/>
      <c r="E1060" s="386"/>
      <c r="F1060" s="386"/>
    </row>
    <row r="1061" spans="1:6">
      <c r="A1061" s="416"/>
      <c r="B1061" s="386"/>
      <c r="C1061" s="386"/>
      <c r="D1061" s="386"/>
      <c r="E1061" s="386"/>
      <c r="F1061" s="386"/>
    </row>
    <row r="1062" spans="1:6">
      <c r="A1062" s="416"/>
      <c r="B1062" s="386"/>
      <c r="C1062" s="386"/>
      <c r="D1062" s="386"/>
      <c r="E1062" s="386"/>
      <c r="F1062" s="386"/>
    </row>
    <row r="1063" spans="1:6">
      <c r="A1063" s="416"/>
      <c r="B1063" s="386"/>
      <c r="C1063" s="386"/>
      <c r="D1063" s="386"/>
      <c r="E1063" s="386"/>
      <c r="F1063" s="386"/>
    </row>
    <row r="1064" spans="1:6">
      <c r="A1064" s="416"/>
      <c r="B1064" s="386"/>
      <c r="C1064" s="386"/>
      <c r="D1064" s="386"/>
      <c r="E1064" s="386"/>
      <c r="F1064" s="386"/>
    </row>
    <row r="1065" spans="1:6">
      <c r="A1065" s="416"/>
      <c r="B1065" s="386"/>
      <c r="C1065" s="386"/>
      <c r="D1065" s="386"/>
      <c r="E1065" s="386"/>
      <c r="F1065" s="386"/>
    </row>
    <row r="1066" spans="1:6">
      <c r="A1066" s="416"/>
      <c r="B1066" s="386"/>
      <c r="C1066" s="386"/>
      <c r="D1066" s="386"/>
      <c r="E1066" s="386"/>
      <c r="F1066" s="386"/>
    </row>
    <row r="1067" spans="1:6">
      <c r="A1067" s="416"/>
      <c r="B1067" s="386"/>
      <c r="C1067" s="386"/>
      <c r="D1067" s="386"/>
      <c r="E1067" s="386"/>
      <c r="F1067" s="386"/>
    </row>
    <row r="1068" spans="1:6">
      <c r="A1068" s="416"/>
      <c r="B1068" s="386"/>
      <c r="C1068" s="386"/>
      <c r="D1068" s="386"/>
      <c r="E1068" s="386"/>
      <c r="F1068" s="386"/>
    </row>
    <row r="1069" spans="1:6">
      <c r="A1069" s="416"/>
      <c r="B1069" s="386"/>
      <c r="C1069" s="386"/>
      <c r="D1069" s="386"/>
      <c r="E1069" s="386"/>
      <c r="F1069" s="386"/>
    </row>
    <row r="1070" spans="1:6">
      <c r="A1070" s="416"/>
      <c r="B1070" s="386"/>
      <c r="C1070" s="386"/>
      <c r="D1070" s="386"/>
      <c r="E1070" s="386"/>
      <c r="F1070" s="386"/>
    </row>
    <row r="1071" spans="1:6">
      <c r="A1071" s="416"/>
      <c r="B1071" s="386"/>
      <c r="C1071" s="386"/>
      <c r="D1071" s="386"/>
      <c r="E1071" s="386"/>
      <c r="F1071" s="386"/>
    </row>
    <row r="1072" spans="1:6">
      <c r="A1072" s="416"/>
      <c r="B1072" s="386"/>
      <c r="C1072" s="386"/>
      <c r="D1072" s="386"/>
      <c r="E1072" s="386"/>
      <c r="F1072" s="386"/>
    </row>
    <row r="1073" spans="1:6">
      <c r="A1073" s="416"/>
      <c r="B1073" s="386"/>
      <c r="C1073" s="386"/>
      <c r="D1073" s="386"/>
      <c r="E1073" s="386"/>
      <c r="F1073" s="386"/>
    </row>
    <row r="1074" spans="1:6">
      <c r="A1074" s="416"/>
      <c r="B1074" s="386"/>
      <c r="C1074" s="386"/>
      <c r="D1074" s="386"/>
      <c r="E1074" s="386"/>
      <c r="F1074" s="386"/>
    </row>
    <row r="1075" spans="1:6">
      <c r="A1075" s="416"/>
      <c r="B1075" s="386"/>
      <c r="C1075" s="386"/>
      <c r="D1075" s="386"/>
      <c r="E1075" s="386"/>
      <c r="F1075" s="386"/>
    </row>
    <row r="1076" spans="1:6">
      <c r="A1076" s="416"/>
      <c r="B1076" s="386"/>
      <c r="C1076" s="386"/>
      <c r="D1076" s="386"/>
      <c r="E1076" s="386"/>
      <c r="F1076" s="386"/>
    </row>
    <row r="1077" spans="1:6">
      <c r="A1077" s="416"/>
      <c r="B1077" s="386"/>
      <c r="C1077" s="386"/>
      <c r="D1077" s="386"/>
      <c r="E1077" s="386"/>
      <c r="F1077" s="386"/>
    </row>
    <row r="1078" spans="1:6">
      <c r="A1078" s="416"/>
      <c r="B1078" s="386"/>
      <c r="C1078" s="386"/>
      <c r="D1078" s="386"/>
      <c r="E1078" s="386"/>
      <c r="F1078" s="386"/>
    </row>
    <row r="1079" spans="1:6">
      <c r="A1079" s="416"/>
      <c r="B1079" s="386"/>
      <c r="C1079" s="386"/>
      <c r="D1079" s="386"/>
      <c r="E1079" s="386"/>
      <c r="F1079" s="386"/>
    </row>
    <row r="1080" spans="1:6">
      <c r="A1080" s="416"/>
      <c r="B1080" s="386"/>
      <c r="C1080" s="386"/>
      <c r="D1080" s="386"/>
      <c r="E1080" s="386"/>
      <c r="F1080" s="386"/>
    </row>
    <row r="1081" spans="1:6">
      <c r="A1081" s="416"/>
      <c r="B1081" s="386"/>
      <c r="C1081" s="386"/>
      <c r="D1081" s="386"/>
      <c r="E1081" s="386"/>
      <c r="F1081" s="386"/>
    </row>
    <row r="1082" spans="1:6">
      <c r="A1082" s="416"/>
      <c r="B1082" s="386"/>
      <c r="C1082" s="386"/>
      <c r="D1082" s="386"/>
      <c r="E1082" s="386"/>
      <c r="F1082" s="386"/>
    </row>
    <row r="1083" spans="1:6">
      <c r="A1083" s="416"/>
      <c r="B1083" s="386"/>
      <c r="C1083" s="386"/>
      <c r="D1083" s="386"/>
      <c r="E1083" s="386"/>
      <c r="F1083" s="386"/>
    </row>
    <row r="1084" spans="1:6">
      <c r="A1084" s="416"/>
      <c r="B1084" s="386"/>
      <c r="C1084" s="386"/>
      <c r="D1084" s="386"/>
      <c r="E1084" s="386"/>
      <c r="F1084" s="386"/>
    </row>
    <row r="1085" spans="1:6">
      <c r="A1085" s="416"/>
      <c r="B1085" s="386"/>
      <c r="C1085" s="386"/>
      <c r="D1085" s="386"/>
      <c r="E1085" s="386"/>
      <c r="F1085" s="386"/>
    </row>
    <row r="1086" spans="1:6">
      <c r="A1086" s="416"/>
      <c r="B1086" s="386"/>
      <c r="C1086" s="386"/>
      <c r="D1086" s="386"/>
      <c r="E1086" s="386"/>
      <c r="F1086" s="386"/>
    </row>
    <row r="1087" spans="1:6">
      <c r="A1087" s="416"/>
      <c r="B1087" s="386"/>
      <c r="C1087" s="386"/>
      <c r="D1087" s="386"/>
      <c r="E1087" s="386"/>
      <c r="F1087" s="386"/>
    </row>
    <row r="1088" spans="1:6">
      <c r="A1088" s="416"/>
      <c r="B1088" s="386"/>
      <c r="C1088" s="386"/>
      <c r="D1088" s="386"/>
      <c r="E1088" s="386"/>
      <c r="F1088" s="386"/>
    </row>
    <row r="1089" spans="1:6">
      <c r="A1089" s="416"/>
      <c r="B1089" s="386"/>
      <c r="C1089" s="386"/>
      <c r="D1089" s="386"/>
      <c r="E1089" s="386"/>
      <c r="F1089" s="386"/>
    </row>
    <row r="1090" spans="1:6">
      <c r="A1090" s="416"/>
      <c r="B1090" s="386"/>
      <c r="C1090" s="386"/>
      <c r="D1090" s="386"/>
      <c r="E1090" s="386"/>
      <c r="F1090" s="386"/>
    </row>
    <row r="1091" spans="1:6">
      <c r="A1091" s="416"/>
      <c r="B1091" s="386"/>
      <c r="C1091" s="386"/>
      <c r="D1091" s="386"/>
      <c r="E1091" s="386"/>
      <c r="F1091" s="386"/>
    </row>
    <row r="1092" spans="1:6">
      <c r="A1092" s="416"/>
      <c r="B1092" s="386"/>
      <c r="C1092" s="386"/>
      <c r="D1092" s="386"/>
      <c r="E1092" s="386"/>
      <c r="F1092" s="386"/>
    </row>
    <row r="1093" spans="1:6">
      <c r="A1093" s="416"/>
      <c r="B1093" s="386"/>
      <c r="C1093" s="386"/>
      <c r="D1093" s="386"/>
      <c r="E1093" s="386"/>
      <c r="F1093" s="386"/>
    </row>
    <row r="1094" spans="1:6">
      <c r="A1094" s="416"/>
      <c r="B1094" s="386"/>
      <c r="C1094" s="386"/>
      <c r="D1094" s="386"/>
      <c r="E1094" s="386"/>
      <c r="F1094" s="386"/>
    </row>
    <row r="1095" spans="1:6">
      <c r="A1095" s="416"/>
      <c r="B1095" s="386"/>
      <c r="C1095" s="386"/>
      <c r="D1095" s="386"/>
      <c r="E1095" s="386"/>
      <c r="F1095" s="386"/>
    </row>
    <row r="1096" spans="1:6">
      <c r="A1096" s="416"/>
      <c r="B1096" s="386"/>
      <c r="C1096" s="386"/>
      <c r="D1096" s="386"/>
      <c r="E1096" s="386"/>
      <c r="F1096" s="386"/>
    </row>
    <row r="1097" spans="1:6">
      <c r="A1097" s="416"/>
      <c r="B1097" s="386"/>
      <c r="C1097" s="386"/>
      <c r="D1097" s="386"/>
      <c r="E1097" s="386"/>
      <c r="F1097" s="386"/>
    </row>
    <row r="1098" spans="1:6">
      <c r="A1098" s="416"/>
      <c r="B1098" s="386"/>
      <c r="C1098" s="386"/>
      <c r="D1098" s="386"/>
      <c r="E1098" s="386"/>
      <c r="F1098" s="386"/>
    </row>
    <row r="1099" spans="1:6">
      <c r="A1099" s="416"/>
      <c r="B1099" s="386"/>
      <c r="C1099" s="386"/>
      <c r="D1099" s="386"/>
      <c r="E1099" s="386"/>
      <c r="F1099" s="386"/>
    </row>
    <row r="1100" spans="1:6">
      <c r="A1100" s="416"/>
      <c r="B1100" s="386"/>
      <c r="C1100" s="386"/>
      <c r="D1100" s="386"/>
      <c r="E1100" s="386"/>
      <c r="F1100" s="386"/>
    </row>
    <row r="1101" spans="1:6">
      <c r="A1101" s="416"/>
      <c r="B1101" s="386"/>
      <c r="C1101" s="386"/>
      <c r="D1101" s="386"/>
      <c r="E1101" s="386"/>
      <c r="F1101" s="386"/>
    </row>
    <row r="1102" spans="1:6">
      <c r="A1102" s="416"/>
      <c r="B1102" s="386"/>
      <c r="C1102" s="386"/>
      <c r="D1102" s="386"/>
      <c r="E1102" s="386"/>
      <c r="F1102" s="386"/>
    </row>
    <row r="1103" spans="1:6">
      <c r="A1103" s="416"/>
      <c r="B1103" s="386"/>
      <c r="C1103" s="386"/>
      <c r="D1103" s="386"/>
      <c r="E1103" s="386"/>
      <c r="F1103" s="386"/>
    </row>
    <row r="1104" spans="1:6">
      <c r="A1104" s="416"/>
      <c r="B1104" s="386"/>
      <c r="C1104" s="386"/>
      <c r="D1104" s="386"/>
      <c r="E1104" s="386"/>
      <c r="F1104" s="386"/>
    </row>
    <row r="1105" spans="1:6">
      <c r="A1105" s="416"/>
      <c r="B1105" s="386"/>
      <c r="C1105" s="386"/>
      <c r="D1105" s="386"/>
      <c r="E1105" s="386"/>
      <c r="F1105" s="386"/>
    </row>
    <row r="1106" spans="1:6">
      <c r="A1106" s="416"/>
      <c r="B1106" s="386"/>
      <c r="C1106" s="386"/>
      <c r="D1106" s="386"/>
      <c r="E1106" s="386"/>
      <c r="F1106" s="386"/>
    </row>
    <row r="1107" spans="1:6">
      <c r="A1107" s="416"/>
      <c r="B1107" s="386"/>
      <c r="C1107" s="386"/>
      <c r="D1107" s="386"/>
      <c r="E1107" s="386"/>
      <c r="F1107" s="386"/>
    </row>
    <row r="1108" spans="1:6">
      <c r="A1108" s="416"/>
      <c r="B1108" s="386"/>
      <c r="C1108" s="386"/>
      <c r="D1108" s="386"/>
      <c r="E1108" s="386"/>
      <c r="F1108" s="386"/>
    </row>
    <row r="1109" spans="1:6">
      <c r="A1109" s="416"/>
      <c r="B1109" s="386"/>
      <c r="C1109" s="386"/>
      <c r="D1109" s="386"/>
      <c r="E1109" s="386"/>
      <c r="F1109" s="386"/>
    </row>
    <row r="1110" spans="1:6">
      <c r="A1110" s="416"/>
      <c r="B1110" s="386"/>
      <c r="C1110" s="386"/>
      <c r="D1110" s="386"/>
      <c r="E1110" s="386"/>
      <c r="F1110" s="386"/>
    </row>
    <row r="1111" spans="1:6">
      <c r="A1111" s="416"/>
      <c r="B1111" s="386"/>
      <c r="C1111" s="386"/>
      <c r="D1111" s="386"/>
      <c r="E1111" s="386"/>
      <c r="F1111" s="386"/>
    </row>
    <row r="1112" spans="1:6">
      <c r="A1112" s="416"/>
      <c r="B1112" s="386"/>
      <c r="C1112" s="386"/>
      <c r="D1112" s="386"/>
      <c r="E1112" s="386"/>
      <c r="F1112" s="386"/>
    </row>
    <row r="1113" spans="1:6">
      <c r="A1113" s="416"/>
      <c r="B1113" s="386"/>
      <c r="C1113" s="386"/>
      <c r="D1113" s="386"/>
      <c r="E1113" s="386"/>
      <c r="F1113" s="386"/>
    </row>
    <row r="1114" spans="1:6">
      <c r="A1114" s="416"/>
      <c r="B1114" s="386"/>
      <c r="C1114" s="386"/>
      <c r="D1114" s="386"/>
      <c r="E1114" s="386"/>
      <c r="F1114" s="386"/>
    </row>
    <row r="1115" spans="1:6">
      <c r="A1115" s="416"/>
      <c r="B1115" s="386"/>
      <c r="C1115" s="386"/>
      <c r="D1115" s="386"/>
      <c r="E1115" s="386"/>
      <c r="F1115" s="386"/>
    </row>
    <row r="1116" spans="1:6">
      <c r="A1116" s="416"/>
      <c r="B1116" s="386"/>
      <c r="C1116" s="386"/>
      <c r="D1116" s="386"/>
      <c r="E1116" s="386"/>
      <c r="F1116" s="386"/>
    </row>
    <row r="1117" spans="1:6">
      <c r="A1117" s="416"/>
      <c r="B1117" s="386"/>
      <c r="C1117" s="386"/>
      <c r="D1117" s="386"/>
      <c r="E1117" s="386"/>
      <c r="F1117" s="386"/>
    </row>
    <row r="1118" spans="1:6">
      <c r="A1118" s="416"/>
      <c r="B1118" s="386"/>
      <c r="C1118" s="386"/>
      <c r="D1118" s="386"/>
      <c r="E1118" s="386"/>
      <c r="F1118" s="386"/>
    </row>
    <row r="1119" spans="1:6">
      <c r="A1119" s="416"/>
      <c r="B1119" s="386"/>
      <c r="C1119" s="386"/>
      <c r="D1119" s="386"/>
      <c r="E1119" s="386"/>
      <c r="F1119" s="386"/>
    </row>
    <row r="1120" spans="1:6">
      <c r="A1120" s="416"/>
      <c r="B1120" s="386"/>
      <c r="C1120" s="386"/>
      <c r="D1120" s="386"/>
      <c r="E1120" s="386"/>
      <c r="F1120" s="386"/>
    </row>
    <row r="1121" spans="1:6">
      <c r="A1121" s="416"/>
      <c r="B1121" s="386"/>
      <c r="C1121" s="386"/>
      <c r="D1121" s="386"/>
      <c r="E1121" s="386"/>
      <c r="F1121" s="386"/>
    </row>
    <row r="1122" spans="1:6">
      <c r="A1122" s="416"/>
      <c r="B1122" s="386"/>
      <c r="C1122" s="386"/>
      <c r="D1122" s="386"/>
      <c r="E1122" s="386"/>
      <c r="F1122" s="386"/>
    </row>
    <row r="1123" spans="1:6">
      <c r="A1123" s="416"/>
      <c r="B1123" s="386"/>
      <c r="C1123" s="386"/>
      <c r="D1123" s="386"/>
      <c r="E1123" s="386"/>
      <c r="F1123" s="386"/>
    </row>
    <row r="1124" spans="1:6">
      <c r="A1124" s="416"/>
      <c r="B1124" s="386"/>
      <c r="C1124" s="386"/>
      <c r="D1124" s="386"/>
      <c r="E1124" s="386"/>
      <c r="F1124" s="386"/>
    </row>
    <row r="1125" spans="1:6">
      <c r="A1125" s="416"/>
      <c r="B1125" s="386"/>
      <c r="C1125" s="386"/>
      <c r="D1125" s="386"/>
      <c r="E1125" s="386"/>
      <c r="F1125" s="386"/>
    </row>
    <row r="1126" spans="1:6">
      <c r="A1126" s="416"/>
      <c r="B1126" s="386"/>
      <c r="C1126" s="386"/>
      <c r="D1126" s="386"/>
      <c r="E1126" s="386"/>
      <c r="F1126" s="386"/>
    </row>
    <row r="1127" spans="1:6">
      <c r="A1127" s="416"/>
      <c r="B1127" s="386"/>
      <c r="C1127" s="386"/>
      <c r="D1127" s="386"/>
      <c r="E1127" s="386"/>
      <c r="F1127" s="386"/>
    </row>
    <row r="1128" spans="1:6">
      <c r="A1128" s="416"/>
      <c r="B1128" s="386"/>
      <c r="C1128" s="386"/>
      <c r="D1128" s="386"/>
      <c r="E1128" s="386"/>
      <c r="F1128" s="386"/>
    </row>
    <row r="1129" spans="1:6">
      <c r="A1129" s="416"/>
      <c r="B1129" s="386"/>
      <c r="C1129" s="386"/>
      <c r="D1129" s="386"/>
      <c r="E1129" s="386"/>
      <c r="F1129" s="386"/>
    </row>
    <row r="1130" spans="1:6">
      <c r="A1130" s="416"/>
      <c r="B1130" s="386"/>
      <c r="C1130" s="386"/>
      <c r="D1130" s="386"/>
      <c r="E1130" s="386"/>
      <c r="F1130" s="386"/>
    </row>
    <row r="1131" spans="1:6">
      <c r="A1131" s="416"/>
      <c r="B1131" s="386"/>
      <c r="C1131" s="386"/>
      <c r="D1131" s="386"/>
      <c r="E1131" s="386"/>
      <c r="F1131" s="386"/>
    </row>
    <row r="1132" spans="1:6">
      <c r="A1132" s="416"/>
      <c r="B1132" s="386"/>
      <c r="C1132" s="386"/>
      <c r="D1132" s="386"/>
      <c r="E1132" s="386"/>
      <c r="F1132" s="386"/>
    </row>
    <row r="1133" spans="1:6">
      <c r="A1133" s="416"/>
      <c r="B1133" s="386"/>
      <c r="C1133" s="386"/>
      <c r="D1133" s="386"/>
      <c r="E1133" s="386"/>
      <c r="F1133" s="386"/>
    </row>
    <row r="1134" spans="1:6">
      <c r="A1134" s="416"/>
      <c r="B1134" s="386"/>
      <c r="C1134" s="386"/>
      <c r="D1134" s="386"/>
      <c r="E1134" s="386"/>
      <c r="F1134" s="386"/>
    </row>
    <row r="1135" spans="1:6">
      <c r="A1135" s="416"/>
      <c r="B1135" s="386"/>
      <c r="C1135" s="386"/>
      <c r="D1135" s="386"/>
      <c r="E1135" s="386"/>
      <c r="F1135" s="386"/>
    </row>
    <row r="1136" spans="1:6">
      <c r="A1136" s="416"/>
      <c r="B1136" s="386"/>
      <c r="C1136" s="386"/>
      <c r="D1136" s="386"/>
      <c r="E1136" s="386"/>
      <c r="F1136" s="386"/>
    </row>
    <row r="1137" spans="1:6">
      <c r="A1137" s="416"/>
      <c r="B1137" s="386"/>
      <c r="C1137" s="386"/>
      <c r="D1137" s="386"/>
      <c r="E1137" s="386"/>
      <c r="F1137" s="386"/>
    </row>
    <row r="1138" spans="1:6">
      <c r="A1138" s="416"/>
      <c r="B1138" s="386"/>
      <c r="C1138" s="386"/>
      <c r="D1138" s="386"/>
      <c r="E1138" s="386"/>
      <c r="F1138" s="386"/>
    </row>
    <row r="1139" spans="1:6">
      <c r="A1139" s="416"/>
      <c r="B1139" s="386"/>
      <c r="C1139" s="386"/>
      <c r="D1139" s="386"/>
      <c r="E1139" s="386"/>
      <c r="F1139" s="386"/>
    </row>
    <row r="1140" spans="1:6">
      <c r="A1140" s="416"/>
      <c r="B1140" s="386"/>
      <c r="C1140" s="386"/>
      <c r="D1140" s="386"/>
      <c r="E1140" s="386"/>
      <c r="F1140" s="386"/>
    </row>
    <row r="1141" spans="1:6">
      <c r="A1141" s="416"/>
      <c r="B1141" s="386"/>
      <c r="C1141" s="386"/>
      <c r="D1141" s="386"/>
      <c r="E1141" s="386"/>
      <c r="F1141" s="386"/>
    </row>
    <row r="1142" spans="1:6">
      <c r="A1142" s="416"/>
      <c r="B1142" s="386"/>
      <c r="C1142" s="386"/>
      <c r="D1142" s="386"/>
      <c r="E1142" s="386"/>
      <c r="F1142" s="386"/>
    </row>
    <row r="1143" spans="1:6">
      <c r="A1143" s="416"/>
      <c r="B1143" s="386"/>
      <c r="C1143" s="386"/>
      <c r="D1143" s="386"/>
      <c r="E1143" s="386"/>
      <c r="F1143" s="386"/>
    </row>
    <row r="1144" spans="1:6">
      <c r="A1144" s="416"/>
      <c r="B1144" s="386"/>
      <c r="C1144" s="386"/>
      <c r="D1144" s="386"/>
      <c r="E1144" s="386"/>
      <c r="F1144" s="386"/>
    </row>
    <row r="1145" spans="1:6">
      <c r="A1145" s="416"/>
      <c r="B1145" s="386"/>
      <c r="C1145" s="386"/>
      <c r="D1145" s="386"/>
      <c r="E1145" s="386"/>
      <c r="F1145" s="386"/>
    </row>
    <row r="1146" spans="1:6">
      <c r="A1146" s="416"/>
      <c r="B1146" s="386"/>
      <c r="C1146" s="386"/>
      <c r="D1146" s="386"/>
      <c r="E1146" s="386"/>
      <c r="F1146" s="386"/>
    </row>
    <row r="1147" spans="1:6">
      <c r="A1147" s="416"/>
      <c r="B1147" s="386"/>
      <c r="C1147" s="386"/>
      <c r="D1147" s="386"/>
      <c r="E1147" s="386"/>
      <c r="F1147" s="386"/>
    </row>
    <row r="1148" spans="1:6">
      <c r="A1148" s="416"/>
      <c r="B1148" s="386"/>
      <c r="C1148" s="386"/>
      <c r="D1148" s="386"/>
      <c r="E1148" s="386"/>
      <c r="F1148" s="386"/>
    </row>
    <row r="1149" spans="1:6">
      <c r="A1149" s="416"/>
      <c r="B1149" s="386"/>
      <c r="C1149" s="386"/>
      <c r="D1149" s="386"/>
      <c r="E1149" s="386"/>
      <c r="F1149" s="386"/>
    </row>
    <row r="1150" spans="1:6">
      <c r="A1150" s="416"/>
      <c r="B1150" s="386"/>
      <c r="C1150" s="386"/>
      <c r="D1150" s="386"/>
      <c r="E1150" s="386"/>
      <c r="F1150" s="386"/>
    </row>
    <row r="1151" spans="1:6">
      <c r="A1151" s="416"/>
      <c r="B1151" s="386"/>
      <c r="C1151" s="386"/>
      <c r="D1151" s="386"/>
      <c r="E1151" s="386"/>
      <c r="F1151" s="386"/>
    </row>
    <row r="1152" spans="1:6">
      <c r="A1152" s="416"/>
      <c r="B1152" s="386"/>
      <c r="C1152" s="386"/>
      <c r="D1152" s="386"/>
      <c r="E1152" s="386"/>
      <c r="F1152" s="386"/>
    </row>
    <row r="1153" spans="1:6">
      <c r="A1153" s="416"/>
      <c r="B1153" s="386"/>
      <c r="C1153" s="386"/>
      <c r="D1153" s="386"/>
      <c r="E1153" s="386"/>
      <c r="F1153" s="386"/>
    </row>
    <row r="1154" spans="1:6">
      <c r="A1154" s="416"/>
      <c r="B1154" s="386"/>
      <c r="C1154" s="386"/>
      <c r="D1154" s="386"/>
      <c r="E1154" s="386"/>
      <c r="F1154" s="386"/>
    </row>
    <row r="1155" spans="1:6">
      <c r="A1155" s="416"/>
      <c r="B1155" s="386"/>
      <c r="C1155" s="386"/>
      <c r="D1155" s="386"/>
      <c r="E1155" s="386"/>
      <c r="F1155" s="386"/>
    </row>
    <row r="1156" spans="1:6">
      <c r="A1156" s="416"/>
      <c r="B1156" s="386"/>
      <c r="C1156" s="386"/>
      <c r="D1156" s="386"/>
      <c r="E1156" s="386"/>
      <c r="F1156" s="386"/>
    </row>
    <row r="1157" spans="1:6">
      <c r="A1157" s="416"/>
      <c r="B1157" s="386"/>
      <c r="C1157" s="386"/>
      <c r="D1157" s="386"/>
      <c r="E1157" s="386"/>
      <c r="F1157" s="386"/>
    </row>
    <row r="1158" spans="1:6">
      <c r="A1158" s="416"/>
      <c r="B1158" s="386"/>
      <c r="C1158" s="386"/>
      <c r="D1158" s="386"/>
      <c r="E1158" s="386"/>
      <c r="F1158" s="386"/>
    </row>
    <row r="1159" spans="1:6">
      <c r="A1159" s="416"/>
      <c r="B1159" s="386"/>
      <c r="C1159" s="386"/>
      <c r="D1159" s="386"/>
      <c r="E1159" s="386"/>
      <c r="F1159" s="386"/>
    </row>
    <row r="1160" spans="1:6">
      <c r="A1160" s="416"/>
      <c r="B1160" s="386"/>
      <c r="C1160" s="386"/>
      <c r="D1160" s="386"/>
      <c r="E1160" s="386"/>
      <c r="F1160" s="386"/>
    </row>
    <row r="1161" spans="1:6">
      <c r="A1161" s="416"/>
      <c r="B1161" s="386"/>
      <c r="C1161" s="386"/>
      <c r="D1161" s="386"/>
      <c r="E1161" s="386"/>
      <c r="F1161" s="386"/>
    </row>
    <row r="1162" spans="1:6">
      <c r="A1162" s="416"/>
      <c r="B1162" s="386"/>
      <c r="C1162" s="386"/>
      <c r="D1162" s="386"/>
      <c r="E1162" s="386"/>
      <c r="F1162" s="386"/>
    </row>
    <row r="1163" spans="1:6">
      <c r="A1163" s="416"/>
      <c r="B1163" s="386"/>
      <c r="C1163" s="386"/>
      <c r="D1163" s="386"/>
      <c r="E1163" s="386"/>
      <c r="F1163" s="386"/>
    </row>
    <row r="1164" spans="1:6">
      <c r="A1164" s="416"/>
      <c r="B1164" s="386"/>
      <c r="C1164" s="386"/>
      <c r="D1164" s="386"/>
      <c r="E1164" s="386"/>
      <c r="F1164" s="386"/>
    </row>
    <row r="1165" spans="1:6">
      <c r="A1165" s="416"/>
      <c r="B1165" s="386"/>
      <c r="C1165" s="386"/>
      <c r="D1165" s="386"/>
      <c r="E1165" s="386"/>
      <c r="F1165" s="386"/>
    </row>
    <row r="1166" spans="1:6">
      <c r="A1166" s="416"/>
      <c r="B1166" s="386"/>
      <c r="C1166" s="386"/>
      <c r="D1166" s="386"/>
      <c r="E1166" s="386"/>
      <c r="F1166" s="386"/>
    </row>
    <row r="1167" spans="1:6">
      <c r="A1167" s="416"/>
      <c r="B1167" s="386"/>
      <c r="C1167" s="386"/>
      <c r="D1167" s="386"/>
      <c r="E1167" s="386"/>
      <c r="F1167" s="386"/>
    </row>
    <row r="1168" spans="1:6">
      <c r="A1168" s="416"/>
      <c r="B1168" s="386"/>
      <c r="C1168" s="386"/>
      <c r="D1168" s="386"/>
      <c r="E1168" s="386"/>
      <c r="F1168" s="386"/>
    </row>
    <row r="1169" spans="1:6">
      <c r="A1169" s="416"/>
      <c r="B1169" s="386"/>
      <c r="C1169" s="386"/>
      <c r="D1169" s="386"/>
      <c r="E1169" s="386"/>
      <c r="F1169" s="386"/>
    </row>
    <row r="1170" spans="1:6">
      <c r="A1170" s="416"/>
      <c r="B1170" s="386"/>
      <c r="C1170" s="386"/>
      <c r="D1170" s="386"/>
      <c r="E1170" s="386"/>
      <c r="F1170" s="386"/>
    </row>
    <row r="1171" spans="1:6">
      <c r="A1171" s="416"/>
      <c r="B1171" s="386"/>
      <c r="C1171" s="386"/>
      <c r="D1171" s="386"/>
      <c r="E1171" s="386"/>
      <c r="F1171" s="386"/>
    </row>
    <row r="1172" spans="1:6">
      <c r="A1172" s="416"/>
      <c r="B1172" s="386"/>
      <c r="C1172" s="386"/>
      <c r="D1172" s="386"/>
      <c r="E1172" s="386"/>
      <c r="F1172" s="386"/>
    </row>
    <row r="1173" spans="1:6">
      <c r="A1173" s="416"/>
      <c r="B1173" s="386"/>
      <c r="C1173" s="386"/>
      <c r="D1173" s="386"/>
      <c r="E1173" s="386"/>
      <c r="F1173" s="386"/>
    </row>
    <row r="1174" spans="1:6">
      <c r="A1174" s="416"/>
      <c r="B1174" s="386"/>
      <c r="C1174" s="386"/>
      <c r="D1174" s="386"/>
      <c r="E1174" s="386"/>
      <c r="F1174" s="386"/>
    </row>
    <row r="1175" spans="1:6">
      <c r="A1175" s="416"/>
      <c r="B1175" s="386"/>
      <c r="C1175" s="386"/>
      <c r="D1175" s="386"/>
      <c r="E1175" s="386"/>
      <c r="F1175" s="386"/>
    </row>
    <row r="1176" spans="1:6">
      <c r="A1176" s="416"/>
      <c r="B1176" s="386"/>
      <c r="C1176" s="386"/>
      <c r="D1176" s="386"/>
      <c r="E1176" s="386"/>
      <c r="F1176" s="386"/>
    </row>
    <row r="1177" spans="1:6">
      <c r="A1177" s="416"/>
      <c r="B1177" s="386"/>
      <c r="C1177" s="386"/>
      <c r="D1177" s="386"/>
      <c r="E1177" s="386"/>
      <c r="F1177" s="386"/>
    </row>
    <row r="1178" spans="1:6">
      <c r="A1178" s="416"/>
      <c r="B1178" s="386"/>
      <c r="C1178" s="386"/>
      <c r="D1178" s="386"/>
      <c r="E1178" s="386"/>
      <c r="F1178" s="386"/>
    </row>
    <row r="1179" spans="1:6">
      <c r="A1179" s="416"/>
      <c r="B1179" s="386"/>
      <c r="C1179" s="386"/>
      <c r="D1179" s="386"/>
      <c r="E1179" s="386"/>
      <c r="F1179" s="386"/>
    </row>
    <row r="1180" spans="1:6">
      <c r="A1180" s="416"/>
      <c r="B1180" s="386"/>
      <c r="C1180" s="386"/>
      <c r="D1180" s="386"/>
      <c r="E1180" s="386"/>
      <c r="F1180" s="386"/>
    </row>
    <row r="1181" spans="1:6">
      <c r="A1181" s="416"/>
      <c r="B1181" s="386"/>
      <c r="C1181" s="386"/>
      <c r="D1181" s="386"/>
      <c r="E1181" s="386"/>
      <c r="F1181" s="386"/>
    </row>
    <row r="1182" spans="1:6">
      <c r="A1182" s="416"/>
      <c r="B1182" s="386"/>
      <c r="C1182" s="386"/>
      <c r="D1182" s="386"/>
      <c r="E1182" s="386"/>
      <c r="F1182" s="386"/>
    </row>
    <row r="1183" spans="1:6">
      <c r="A1183" s="416"/>
      <c r="B1183" s="386"/>
      <c r="C1183" s="386"/>
      <c r="D1183" s="386"/>
      <c r="E1183" s="386"/>
      <c r="F1183" s="386"/>
    </row>
    <row r="1184" spans="1:6">
      <c r="A1184" s="416"/>
      <c r="B1184" s="386"/>
      <c r="C1184" s="386"/>
      <c r="D1184" s="386"/>
      <c r="E1184" s="386"/>
      <c r="F1184" s="386"/>
    </row>
    <row r="1185" spans="1:6">
      <c r="A1185" s="416"/>
      <c r="B1185" s="386"/>
      <c r="C1185" s="386"/>
      <c r="D1185" s="386"/>
      <c r="E1185" s="386"/>
      <c r="F1185" s="386"/>
    </row>
    <row r="1186" spans="1:6">
      <c r="A1186" s="416"/>
      <c r="B1186" s="386"/>
      <c r="C1186" s="386"/>
      <c r="D1186" s="386"/>
      <c r="E1186" s="386"/>
      <c r="F1186" s="386"/>
    </row>
    <row r="1187" spans="1:6">
      <c r="A1187" s="416"/>
      <c r="B1187" s="386"/>
      <c r="C1187" s="386"/>
      <c r="D1187" s="386"/>
      <c r="E1187" s="386"/>
      <c r="F1187" s="386"/>
    </row>
    <row r="1188" spans="1:6">
      <c r="A1188" s="416"/>
      <c r="B1188" s="386"/>
      <c r="C1188" s="386"/>
      <c r="D1188" s="386"/>
      <c r="E1188" s="386"/>
      <c r="F1188" s="386"/>
    </row>
    <row r="1189" spans="1:6">
      <c r="A1189" s="416"/>
      <c r="B1189" s="386"/>
      <c r="C1189" s="386"/>
      <c r="D1189" s="386"/>
      <c r="E1189" s="386"/>
      <c r="F1189" s="386"/>
    </row>
    <row r="1190" spans="1:6">
      <c r="A1190" s="416"/>
      <c r="B1190" s="386"/>
      <c r="C1190" s="386"/>
      <c r="D1190" s="386"/>
      <c r="E1190" s="386"/>
      <c r="F1190" s="386"/>
    </row>
    <row r="1191" spans="1:6">
      <c r="A1191" s="416"/>
      <c r="B1191" s="386"/>
      <c r="C1191" s="386"/>
      <c r="D1191" s="386"/>
      <c r="E1191" s="386"/>
      <c r="F1191" s="386"/>
    </row>
    <row r="1192" spans="1:6">
      <c r="A1192" s="416"/>
      <c r="B1192" s="386"/>
      <c r="C1192" s="386"/>
      <c r="D1192" s="386"/>
      <c r="E1192" s="386"/>
      <c r="F1192" s="386"/>
    </row>
    <row r="1193" spans="1:6">
      <c r="A1193" s="416"/>
      <c r="B1193" s="386"/>
      <c r="C1193" s="386"/>
      <c r="D1193" s="386"/>
      <c r="E1193" s="386"/>
      <c r="F1193" s="386"/>
    </row>
    <row r="1194" spans="1:6">
      <c r="A1194" s="416"/>
      <c r="B1194" s="386"/>
      <c r="C1194" s="386"/>
      <c r="D1194" s="386"/>
      <c r="E1194" s="386"/>
      <c r="F1194" s="386"/>
    </row>
    <row r="1195" spans="1:6">
      <c r="A1195" s="416"/>
      <c r="B1195" s="386"/>
      <c r="C1195" s="386"/>
      <c r="D1195" s="386"/>
      <c r="E1195" s="386"/>
      <c r="F1195" s="386"/>
    </row>
    <row r="1196" spans="1:6">
      <c r="A1196" s="416"/>
      <c r="B1196" s="386"/>
      <c r="C1196" s="386"/>
      <c r="D1196" s="386"/>
      <c r="E1196" s="386"/>
      <c r="F1196" s="386"/>
    </row>
    <row r="1197" spans="1:6">
      <c r="A1197" s="416"/>
      <c r="B1197" s="386"/>
      <c r="C1197" s="386"/>
      <c r="D1197" s="386"/>
      <c r="E1197" s="386"/>
      <c r="F1197" s="386"/>
    </row>
    <row r="1198" spans="1:6">
      <c r="A1198" s="416"/>
      <c r="B1198" s="386"/>
      <c r="C1198" s="386"/>
      <c r="D1198" s="386"/>
      <c r="E1198" s="386"/>
      <c r="F1198" s="386"/>
    </row>
    <row r="1199" spans="1:6">
      <c r="A1199" s="416"/>
      <c r="B1199" s="386"/>
      <c r="C1199" s="386"/>
      <c r="D1199" s="386"/>
      <c r="E1199" s="386"/>
      <c r="F1199" s="386"/>
    </row>
    <row r="1200" spans="1:6">
      <c r="A1200" s="416"/>
      <c r="B1200" s="386"/>
      <c r="C1200" s="386"/>
      <c r="D1200" s="386"/>
      <c r="E1200" s="386"/>
      <c r="F1200" s="386"/>
    </row>
    <row r="1201" spans="1:6">
      <c r="A1201" s="416"/>
      <c r="B1201" s="386"/>
      <c r="C1201" s="386"/>
      <c r="D1201" s="386"/>
      <c r="E1201" s="386"/>
      <c r="F1201" s="386"/>
    </row>
    <row r="1202" spans="1:6">
      <c r="A1202" s="416"/>
      <c r="B1202" s="386"/>
      <c r="C1202" s="386"/>
      <c r="D1202" s="386"/>
      <c r="E1202" s="386"/>
      <c r="F1202" s="386"/>
    </row>
    <row r="1203" spans="1:6">
      <c r="A1203" s="416"/>
      <c r="B1203" s="386"/>
      <c r="C1203" s="386"/>
      <c r="D1203" s="386"/>
      <c r="E1203" s="386"/>
      <c r="F1203" s="386"/>
    </row>
    <row r="1204" spans="1:6">
      <c r="A1204" s="416"/>
      <c r="B1204" s="386"/>
      <c r="C1204" s="386"/>
      <c r="D1204" s="386"/>
      <c r="E1204" s="386"/>
      <c r="F1204" s="386"/>
    </row>
    <row r="1205" spans="1:6">
      <c r="A1205" s="416"/>
      <c r="B1205" s="386"/>
      <c r="C1205" s="386"/>
      <c r="D1205" s="386"/>
      <c r="E1205" s="386"/>
      <c r="F1205" s="386"/>
    </row>
    <row r="1206" spans="1:6">
      <c r="A1206" s="416"/>
      <c r="B1206" s="386"/>
      <c r="C1206" s="386"/>
      <c r="D1206" s="386"/>
      <c r="E1206" s="386"/>
      <c r="F1206" s="386"/>
    </row>
    <row r="1207" spans="1:6">
      <c r="A1207" s="416"/>
      <c r="B1207" s="386"/>
      <c r="C1207" s="386"/>
      <c r="D1207" s="386"/>
      <c r="E1207" s="386"/>
      <c r="F1207" s="386"/>
    </row>
    <row r="1208" spans="1:6">
      <c r="A1208" s="416"/>
      <c r="B1208" s="386"/>
      <c r="C1208" s="386"/>
      <c r="D1208" s="386"/>
      <c r="E1208" s="386"/>
      <c r="F1208" s="386"/>
    </row>
    <row r="1209" spans="1:6">
      <c r="A1209" s="416"/>
      <c r="B1209" s="386"/>
      <c r="C1209" s="386"/>
      <c r="D1209" s="386"/>
      <c r="E1209" s="386"/>
      <c r="F1209" s="386"/>
    </row>
    <row r="1210" spans="1:6">
      <c r="A1210" s="416"/>
      <c r="B1210" s="386"/>
      <c r="C1210" s="386"/>
      <c r="D1210" s="386"/>
      <c r="E1210" s="386"/>
      <c r="F1210" s="386"/>
    </row>
    <row r="1211" spans="1:6">
      <c r="A1211" s="416"/>
      <c r="B1211" s="386"/>
      <c r="C1211" s="386"/>
      <c r="D1211" s="386"/>
      <c r="E1211" s="386"/>
      <c r="F1211" s="386"/>
    </row>
    <row r="1212" spans="1:6">
      <c r="A1212" s="416"/>
      <c r="B1212" s="386"/>
      <c r="C1212" s="386"/>
      <c r="D1212" s="386"/>
      <c r="E1212" s="386"/>
      <c r="F1212" s="386"/>
    </row>
    <row r="1213" spans="1:6">
      <c r="A1213" s="416"/>
      <c r="B1213" s="386"/>
      <c r="C1213" s="386"/>
      <c r="D1213" s="386"/>
      <c r="E1213" s="386"/>
      <c r="F1213" s="386"/>
    </row>
    <row r="1214" spans="1:6">
      <c r="A1214" s="416"/>
      <c r="B1214" s="386"/>
      <c r="C1214" s="386"/>
      <c r="D1214" s="386"/>
      <c r="E1214" s="386"/>
      <c r="F1214" s="386"/>
    </row>
    <row r="1215" spans="1:6">
      <c r="A1215" s="416"/>
      <c r="B1215" s="386"/>
      <c r="C1215" s="386"/>
      <c r="D1215" s="386"/>
      <c r="E1215" s="386"/>
      <c r="F1215" s="386"/>
    </row>
    <row r="1216" spans="1:6">
      <c r="A1216" s="416"/>
      <c r="B1216" s="386"/>
      <c r="C1216" s="386"/>
      <c r="D1216" s="386"/>
      <c r="E1216" s="386"/>
      <c r="F1216" s="386"/>
    </row>
    <row r="1217" spans="1:6">
      <c r="A1217" s="416"/>
      <c r="B1217" s="386"/>
      <c r="C1217" s="386"/>
      <c r="D1217" s="386"/>
      <c r="E1217" s="386"/>
      <c r="F1217" s="386"/>
    </row>
    <row r="1218" spans="1:6">
      <c r="A1218" s="416"/>
      <c r="B1218" s="386"/>
      <c r="C1218" s="386"/>
      <c r="D1218" s="386"/>
      <c r="E1218" s="386"/>
      <c r="F1218" s="386"/>
    </row>
    <row r="1219" spans="1:6">
      <c r="A1219" s="416"/>
      <c r="B1219" s="386"/>
      <c r="C1219" s="386"/>
      <c r="D1219" s="386"/>
      <c r="E1219" s="386"/>
      <c r="F1219" s="386"/>
    </row>
    <row r="1220" spans="1:6">
      <c r="A1220" s="416"/>
      <c r="B1220" s="386"/>
      <c r="C1220" s="386"/>
      <c r="D1220" s="386"/>
      <c r="E1220" s="386"/>
      <c r="F1220" s="386"/>
    </row>
    <row r="1221" spans="1:6">
      <c r="A1221" s="416"/>
      <c r="B1221" s="386"/>
      <c r="C1221" s="386"/>
      <c r="D1221" s="386"/>
      <c r="E1221" s="386"/>
      <c r="F1221" s="386"/>
    </row>
    <row r="1222" spans="1:6">
      <c r="A1222" s="416"/>
      <c r="B1222" s="386"/>
      <c r="C1222" s="386"/>
      <c r="D1222" s="386"/>
      <c r="E1222" s="386"/>
      <c r="F1222" s="386"/>
    </row>
    <row r="1223" spans="1:6">
      <c r="A1223" s="416"/>
      <c r="B1223" s="386"/>
      <c r="C1223" s="386"/>
      <c r="D1223" s="386"/>
      <c r="E1223" s="386"/>
      <c r="F1223" s="386"/>
    </row>
    <row r="1224" spans="1:6">
      <c r="A1224" s="416"/>
      <c r="B1224" s="386"/>
      <c r="C1224" s="386"/>
      <c r="D1224" s="386"/>
      <c r="E1224" s="386"/>
      <c r="F1224" s="386"/>
    </row>
    <row r="1225" spans="1:6">
      <c r="A1225" s="416"/>
      <c r="B1225" s="386"/>
      <c r="C1225" s="386"/>
      <c r="D1225" s="386"/>
      <c r="E1225" s="386"/>
      <c r="F1225" s="386"/>
    </row>
  </sheetData>
  <mergeCells count="5">
    <mergeCell ref="A6:D6"/>
    <mergeCell ref="C1:D1"/>
    <mergeCell ref="C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24"/>
  <sheetViews>
    <sheetView topLeftCell="A26" workbookViewId="0">
      <selection activeCell="G11" sqref="G11"/>
    </sheetView>
  </sheetViews>
  <sheetFormatPr defaultColWidth="9.140625" defaultRowHeight="12.75"/>
  <cols>
    <col min="1" max="1" width="5.5703125" style="384" customWidth="1"/>
    <col min="2" max="2" width="25.42578125" style="385" customWidth="1"/>
    <col min="3" max="3" width="37.85546875" style="385" customWidth="1"/>
    <col min="4" max="4" width="11.28515625" style="386" customWidth="1"/>
    <col min="5" max="5" width="11.85546875" style="385" customWidth="1"/>
    <col min="6" max="6" width="7.85546875" style="385" customWidth="1"/>
    <col min="7" max="7" width="8.42578125" style="385" customWidth="1"/>
    <col min="8" max="8" width="6.42578125" style="387" customWidth="1"/>
    <col min="9" max="9" width="9.140625" style="385" customWidth="1"/>
    <col min="10" max="16384" width="9.140625" style="385"/>
  </cols>
  <sheetData>
    <row r="1" spans="1:9" ht="15">
      <c r="C1" s="461" t="s">
        <v>653</v>
      </c>
      <c r="D1" s="461"/>
      <c r="E1" s="461"/>
    </row>
    <row r="2" spans="1:9" ht="15">
      <c r="C2" s="461" t="s">
        <v>650</v>
      </c>
      <c r="D2" s="461"/>
      <c r="E2" s="461"/>
    </row>
    <row r="3" spans="1:9" ht="15">
      <c r="C3" s="461" t="s">
        <v>651</v>
      </c>
      <c r="D3" s="461"/>
      <c r="E3" s="461"/>
    </row>
    <row r="4" spans="1:9" ht="15">
      <c r="C4" s="461" t="s">
        <v>652</v>
      </c>
      <c r="D4" s="461"/>
      <c r="E4" s="461"/>
    </row>
    <row r="5" spans="1:9">
      <c r="D5" s="385"/>
    </row>
    <row r="6" spans="1:9" ht="52.5" customHeight="1">
      <c r="A6" s="463" t="s">
        <v>654</v>
      </c>
      <c r="B6" s="463"/>
      <c r="C6" s="463"/>
      <c r="D6" s="463"/>
      <c r="E6" s="463"/>
      <c r="F6" s="388"/>
      <c r="G6" s="389"/>
    </row>
    <row r="7" spans="1:9" ht="5.25" customHeight="1">
      <c r="A7" s="390"/>
      <c r="B7" s="391"/>
      <c r="C7" s="391"/>
      <c r="D7" s="391"/>
      <c r="E7" s="392"/>
      <c r="F7" s="391"/>
      <c r="I7" s="417"/>
    </row>
    <row r="8" spans="1:9" ht="46.5" customHeight="1">
      <c r="A8" s="393" t="s">
        <v>51</v>
      </c>
      <c r="B8" s="393" t="s">
        <v>52</v>
      </c>
      <c r="C8" s="394" t="s">
        <v>53</v>
      </c>
      <c r="D8" s="395" t="s">
        <v>657</v>
      </c>
      <c r="E8" s="395" t="s">
        <v>659</v>
      </c>
      <c r="F8" s="396"/>
      <c r="G8" s="397"/>
      <c r="H8" s="385"/>
    </row>
    <row r="9" spans="1:9" ht="30" customHeight="1">
      <c r="A9" s="394" t="s">
        <v>67</v>
      </c>
      <c r="B9" s="398" t="s">
        <v>68</v>
      </c>
      <c r="C9" s="399" t="s">
        <v>69</v>
      </c>
      <c r="D9" s="400">
        <f t="shared" ref="D9:E10" si="0">D10</f>
        <v>400.6</v>
      </c>
      <c r="E9" s="400">
        <f t="shared" si="0"/>
        <v>440.5</v>
      </c>
      <c r="F9" s="401"/>
      <c r="G9" s="401"/>
      <c r="H9" s="385"/>
    </row>
    <row r="10" spans="1:9" ht="36.75" customHeight="1">
      <c r="A10" s="399" t="s">
        <v>70</v>
      </c>
      <c r="B10" s="398" t="s">
        <v>221</v>
      </c>
      <c r="C10" s="402" t="s">
        <v>222</v>
      </c>
      <c r="D10" s="403">
        <f t="shared" si="0"/>
        <v>400.6</v>
      </c>
      <c r="E10" s="403">
        <f t="shared" si="0"/>
        <v>440.5</v>
      </c>
      <c r="F10" s="396"/>
      <c r="G10" s="396"/>
      <c r="H10" s="385"/>
    </row>
    <row r="11" spans="1:9" ht="33" customHeight="1">
      <c r="A11" s="404" t="s">
        <v>73</v>
      </c>
      <c r="B11" s="1" t="s">
        <v>638</v>
      </c>
      <c r="C11" s="2" t="s">
        <v>223</v>
      </c>
      <c r="D11" s="405">
        <v>400.6</v>
      </c>
      <c r="E11" s="405">
        <v>440.5</v>
      </c>
      <c r="F11" s="396"/>
      <c r="G11" s="397"/>
      <c r="H11" s="385"/>
    </row>
    <row r="12" spans="1:9" ht="90" customHeight="1">
      <c r="A12" s="404" t="s">
        <v>76</v>
      </c>
      <c r="B12" s="1" t="s">
        <v>224</v>
      </c>
      <c r="C12" s="2" t="s">
        <v>639</v>
      </c>
      <c r="D12" s="411">
        <v>400.6</v>
      </c>
      <c r="E12" s="411">
        <v>440.5</v>
      </c>
      <c r="F12" s="386"/>
      <c r="G12" s="386"/>
    </row>
    <row r="13" spans="1:9" ht="42.75" customHeight="1">
      <c r="A13" s="410" t="s">
        <v>169</v>
      </c>
      <c r="B13" s="407" t="s">
        <v>170</v>
      </c>
      <c r="C13" s="406" t="s">
        <v>171</v>
      </c>
      <c r="D13" s="411">
        <f>D14</f>
        <v>194248</v>
      </c>
      <c r="E13" s="411">
        <f>E14</f>
        <v>203044.4</v>
      </c>
      <c r="F13" s="386"/>
      <c r="G13" s="386"/>
    </row>
    <row r="14" spans="1:9" ht="39" customHeight="1">
      <c r="A14" s="406">
        <v>1</v>
      </c>
      <c r="B14" s="407" t="s">
        <v>225</v>
      </c>
      <c r="C14" s="408" t="s">
        <v>173</v>
      </c>
      <c r="D14" s="409">
        <f>D15+D21</f>
        <v>194248</v>
      </c>
      <c r="E14" s="409">
        <f>E15+E21</f>
        <v>203044.4</v>
      </c>
      <c r="F14" s="386"/>
      <c r="G14" s="386"/>
    </row>
    <row r="15" spans="1:9" ht="36.75" customHeight="1">
      <c r="A15" s="404" t="s">
        <v>73</v>
      </c>
      <c r="B15" s="1" t="s">
        <v>641</v>
      </c>
      <c r="C15" s="2" t="s">
        <v>640</v>
      </c>
      <c r="D15" s="409">
        <f>D16</f>
        <v>192256</v>
      </c>
      <c r="E15" s="409">
        <f>E16</f>
        <v>200961.5</v>
      </c>
      <c r="F15" s="386"/>
      <c r="G15" s="386"/>
    </row>
    <row r="16" spans="1:9" ht="41.25" customHeight="1">
      <c r="A16" s="404" t="s">
        <v>76</v>
      </c>
      <c r="B16" s="1" t="s">
        <v>226</v>
      </c>
      <c r="C16" s="2" t="s">
        <v>179</v>
      </c>
      <c r="D16" s="409">
        <v>192256</v>
      </c>
      <c r="E16" s="409">
        <v>200961.5</v>
      </c>
      <c r="F16" s="386"/>
      <c r="G16" s="386"/>
    </row>
    <row r="17" spans="1:8" ht="63.75" hidden="1">
      <c r="A17" s="404" t="s">
        <v>79</v>
      </c>
      <c r="B17" s="1" t="s">
        <v>227</v>
      </c>
      <c r="C17" s="2" t="s">
        <v>642</v>
      </c>
      <c r="D17" s="409">
        <v>192256</v>
      </c>
      <c r="E17" s="409">
        <v>200961.5</v>
      </c>
      <c r="F17" s="386"/>
      <c r="G17" s="386"/>
    </row>
    <row r="18" spans="1:8" ht="51" hidden="1">
      <c r="A18" s="406">
        <v>6</v>
      </c>
      <c r="B18" s="407" t="s">
        <v>183</v>
      </c>
      <c r="C18" s="408" t="s">
        <v>184</v>
      </c>
      <c r="D18" s="409">
        <v>192256</v>
      </c>
      <c r="E18" s="409">
        <v>200961.5</v>
      </c>
      <c r="F18" s="386"/>
      <c r="G18" s="386"/>
    </row>
    <row r="19" spans="1:8" hidden="1">
      <c r="A19" s="412" t="s">
        <v>185</v>
      </c>
      <c r="B19" s="407" t="s">
        <v>186</v>
      </c>
      <c r="C19" s="408" t="s">
        <v>187</v>
      </c>
      <c r="D19" s="409">
        <v>192256</v>
      </c>
      <c r="E19" s="409">
        <v>200961.5</v>
      </c>
      <c r="F19" s="386"/>
      <c r="G19" s="386"/>
    </row>
    <row r="20" spans="1:8" ht="66" customHeight="1">
      <c r="A20" s="404" t="s">
        <v>79</v>
      </c>
      <c r="B20" s="1" t="s">
        <v>227</v>
      </c>
      <c r="C20" s="2" t="s">
        <v>642</v>
      </c>
      <c r="D20" s="409">
        <v>192256</v>
      </c>
      <c r="E20" s="409">
        <v>200961.5</v>
      </c>
      <c r="F20" s="386"/>
      <c r="G20" s="386"/>
    </row>
    <row r="21" spans="1:8" ht="56.25" customHeight="1">
      <c r="A21" s="406">
        <v>2</v>
      </c>
      <c r="B21" s="407" t="s">
        <v>228</v>
      </c>
      <c r="C21" s="408" t="s">
        <v>645</v>
      </c>
      <c r="D21" s="411">
        <f>D22+D26</f>
        <v>1992</v>
      </c>
      <c r="E21" s="411">
        <f>E22+E26</f>
        <v>2082.8999999999996</v>
      </c>
      <c r="F21" s="386"/>
      <c r="G21" s="386"/>
    </row>
    <row r="22" spans="1:8" ht="48" customHeight="1">
      <c r="A22" s="404" t="s">
        <v>103</v>
      </c>
      <c r="B22" s="3" t="s">
        <v>229</v>
      </c>
      <c r="C22" s="2" t="s">
        <v>195</v>
      </c>
      <c r="D22" s="409">
        <f>D24+D25</f>
        <v>1207.6000000000001</v>
      </c>
      <c r="E22" s="409">
        <f>E24+E25</f>
        <v>1262.6999999999998</v>
      </c>
      <c r="F22" s="386"/>
      <c r="G22" s="386"/>
    </row>
    <row r="23" spans="1:8" ht="74.25" customHeight="1">
      <c r="A23" s="404" t="s">
        <v>106</v>
      </c>
      <c r="B23" s="3" t="s">
        <v>647</v>
      </c>
      <c r="C23" s="2" t="s">
        <v>231</v>
      </c>
      <c r="D23" s="409">
        <v>1207.5999999999999</v>
      </c>
      <c r="E23" s="409">
        <v>1262.7</v>
      </c>
      <c r="F23" s="386"/>
      <c r="G23" s="386"/>
    </row>
    <row r="24" spans="1:8" ht="89.25" customHeight="1">
      <c r="A24" s="404" t="s">
        <v>232</v>
      </c>
      <c r="B24" s="3" t="s">
        <v>233</v>
      </c>
      <c r="C24" s="2" t="s">
        <v>201</v>
      </c>
      <c r="D24" s="409">
        <v>1198.4000000000001</v>
      </c>
      <c r="E24" s="409">
        <v>1253.0999999999999</v>
      </c>
      <c r="F24" s="386"/>
      <c r="G24" s="386"/>
    </row>
    <row r="25" spans="1:8" ht="123" customHeight="1">
      <c r="A25" s="404" t="s">
        <v>234</v>
      </c>
      <c r="B25" s="1" t="s">
        <v>235</v>
      </c>
      <c r="C25" s="66" t="s">
        <v>204</v>
      </c>
      <c r="D25" s="409">
        <v>9.1999999999999993</v>
      </c>
      <c r="E25" s="409">
        <v>9.6</v>
      </c>
      <c r="F25" s="386"/>
      <c r="G25" s="386"/>
    </row>
    <row r="26" spans="1:8" ht="62.25" customHeight="1">
      <c r="A26" s="404" t="s">
        <v>236</v>
      </c>
      <c r="B26" s="1" t="s">
        <v>237</v>
      </c>
      <c r="C26" s="66" t="s">
        <v>643</v>
      </c>
      <c r="D26" s="411">
        <f>D27</f>
        <v>784.4</v>
      </c>
      <c r="E26" s="411">
        <f>E27</f>
        <v>820.2</v>
      </c>
      <c r="F26" s="386"/>
      <c r="G26" s="386"/>
    </row>
    <row r="27" spans="1:8" ht="92.25" customHeight="1">
      <c r="A27" s="404" t="s">
        <v>238</v>
      </c>
      <c r="B27" s="1" t="s">
        <v>239</v>
      </c>
      <c r="C27" s="66" t="s">
        <v>644</v>
      </c>
      <c r="D27" s="409">
        <v>784.4</v>
      </c>
      <c r="E27" s="409">
        <v>820.2</v>
      </c>
      <c r="F27" s="386"/>
      <c r="G27" s="386"/>
    </row>
    <row r="28" spans="1:8" ht="60" customHeight="1">
      <c r="A28" s="404" t="s">
        <v>240</v>
      </c>
      <c r="B28" s="1" t="s">
        <v>241</v>
      </c>
      <c r="C28" s="2" t="s">
        <v>213</v>
      </c>
      <c r="D28" s="409">
        <v>784.4</v>
      </c>
      <c r="E28" s="409">
        <v>820.2</v>
      </c>
      <c r="F28" s="386"/>
      <c r="G28" s="386"/>
    </row>
    <row r="29" spans="1:8" ht="22.5" customHeight="1">
      <c r="A29" s="410"/>
      <c r="B29" s="413"/>
      <c r="C29" s="414" t="s">
        <v>217</v>
      </c>
      <c r="D29" s="415">
        <f>D13+D9</f>
        <v>194648.6</v>
      </c>
      <c r="E29" s="415">
        <f>E9+E13</f>
        <v>203484.9</v>
      </c>
      <c r="F29" s="386"/>
      <c r="G29" s="387"/>
      <c r="H29" s="385"/>
    </row>
    <row r="30" spans="1:8">
      <c r="A30" s="416"/>
      <c r="B30" s="386"/>
      <c r="C30" s="386"/>
      <c r="E30" s="386"/>
      <c r="F30" s="386"/>
      <c r="G30" s="386"/>
    </row>
    <row r="31" spans="1:8">
      <c r="A31" s="416"/>
      <c r="B31" s="386"/>
      <c r="C31" s="386"/>
      <c r="E31" s="386"/>
      <c r="F31" s="386"/>
      <c r="G31" s="386"/>
    </row>
    <row r="32" spans="1:8">
      <c r="A32" s="416"/>
      <c r="B32" s="386"/>
      <c r="C32" s="386"/>
      <c r="E32" s="386"/>
      <c r="F32" s="386"/>
      <c r="G32" s="386"/>
    </row>
    <row r="33" spans="1:7">
      <c r="A33" s="416"/>
      <c r="B33" s="386"/>
      <c r="C33" s="386"/>
      <c r="E33" s="386"/>
      <c r="F33" s="386"/>
      <c r="G33" s="386"/>
    </row>
    <row r="34" spans="1:7">
      <c r="A34" s="416"/>
      <c r="B34" s="386"/>
      <c r="C34" s="386"/>
      <c r="E34" s="386"/>
      <c r="F34" s="386"/>
      <c r="G34" s="386"/>
    </row>
    <row r="35" spans="1:7">
      <c r="A35" s="416"/>
      <c r="B35" s="386"/>
      <c r="C35" s="386"/>
      <c r="E35" s="386"/>
      <c r="F35" s="386"/>
      <c r="G35" s="386"/>
    </row>
    <row r="36" spans="1:7">
      <c r="A36" s="416"/>
      <c r="B36" s="386"/>
      <c r="C36" s="386"/>
      <c r="E36" s="386"/>
      <c r="F36" s="386"/>
      <c r="G36" s="386"/>
    </row>
    <row r="37" spans="1:7">
      <c r="A37" s="416"/>
      <c r="B37" s="386"/>
      <c r="C37" s="386"/>
      <c r="E37" s="386"/>
      <c r="F37" s="386"/>
      <c r="G37" s="386"/>
    </row>
    <row r="38" spans="1:7">
      <c r="A38" s="416"/>
      <c r="B38" s="386"/>
      <c r="C38" s="386"/>
      <c r="E38" s="386"/>
      <c r="F38" s="386"/>
      <c r="G38" s="386"/>
    </row>
    <row r="39" spans="1:7">
      <c r="A39" s="416"/>
      <c r="B39" s="386"/>
      <c r="C39" s="386"/>
      <c r="E39" s="386"/>
      <c r="F39" s="386"/>
      <c r="G39" s="386"/>
    </row>
    <row r="40" spans="1:7">
      <c r="A40" s="416"/>
      <c r="B40" s="386"/>
      <c r="C40" s="386"/>
      <c r="E40" s="386"/>
      <c r="F40" s="386"/>
      <c r="G40" s="386"/>
    </row>
    <row r="41" spans="1:7">
      <c r="A41" s="416"/>
      <c r="B41" s="386"/>
      <c r="C41" s="386"/>
      <c r="E41" s="386"/>
      <c r="F41" s="386"/>
      <c r="G41" s="386"/>
    </row>
    <row r="42" spans="1:7">
      <c r="A42" s="416"/>
      <c r="B42" s="386"/>
      <c r="C42" s="386"/>
      <c r="E42" s="386"/>
      <c r="F42" s="386"/>
      <c r="G42" s="386"/>
    </row>
    <row r="43" spans="1:7">
      <c r="A43" s="416"/>
      <c r="B43" s="386"/>
      <c r="C43" s="386"/>
      <c r="E43" s="386"/>
      <c r="F43" s="386"/>
      <c r="G43" s="386"/>
    </row>
    <row r="44" spans="1:7">
      <c r="A44" s="416"/>
      <c r="B44" s="386"/>
      <c r="C44" s="386"/>
      <c r="E44" s="386"/>
      <c r="F44" s="386"/>
      <c r="G44" s="386"/>
    </row>
    <row r="45" spans="1:7">
      <c r="A45" s="416"/>
      <c r="B45" s="386"/>
      <c r="C45" s="386"/>
      <c r="E45" s="386"/>
      <c r="F45" s="386"/>
      <c r="G45" s="386"/>
    </row>
    <row r="46" spans="1:7">
      <c r="A46" s="416"/>
      <c r="B46" s="386"/>
      <c r="C46" s="386"/>
      <c r="E46" s="386"/>
      <c r="F46" s="386"/>
      <c r="G46" s="386"/>
    </row>
    <row r="47" spans="1:7">
      <c r="A47" s="416"/>
      <c r="B47" s="386"/>
      <c r="C47" s="386"/>
      <c r="E47" s="386"/>
      <c r="F47" s="386"/>
      <c r="G47" s="386"/>
    </row>
    <row r="48" spans="1:7">
      <c r="A48" s="416"/>
      <c r="B48" s="386"/>
      <c r="C48" s="386"/>
      <c r="E48" s="386"/>
      <c r="F48" s="386"/>
      <c r="G48" s="386"/>
    </row>
    <row r="49" spans="1:7">
      <c r="A49" s="416"/>
      <c r="B49" s="386"/>
      <c r="C49" s="386"/>
      <c r="E49" s="386"/>
      <c r="F49" s="386"/>
      <c r="G49" s="386"/>
    </row>
    <row r="50" spans="1:7">
      <c r="A50" s="416"/>
      <c r="B50" s="386"/>
      <c r="C50" s="386"/>
      <c r="E50" s="386"/>
      <c r="F50" s="386"/>
      <c r="G50" s="386"/>
    </row>
    <row r="51" spans="1:7">
      <c r="A51" s="416"/>
      <c r="B51" s="386"/>
      <c r="C51" s="386"/>
      <c r="E51" s="386"/>
      <c r="F51" s="386"/>
      <c r="G51" s="386"/>
    </row>
    <row r="52" spans="1:7">
      <c r="A52" s="416"/>
      <c r="B52" s="386"/>
      <c r="C52" s="386"/>
      <c r="E52" s="386"/>
      <c r="F52" s="386"/>
      <c r="G52" s="386"/>
    </row>
    <row r="53" spans="1:7">
      <c r="A53" s="416"/>
      <c r="B53" s="386"/>
      <c r="C53" s="386"/>
      <c r="E53" s="386"/>
      <c r="F53" s="386"/>
      <c r="G53" s="386"/>
    </row>
    <row r="54" spans="1:7">
      <c r="A54" s="416"/>
      <c r="B54" s="386"/>
      <c r="C54" s="386"/>
      <c r="E54" s="386"/>
      <c r="F54" s="386"/>
      <c r="G54" s="386"/>
    </row>
    <row r="55" spans="1:7">
      <c r="A55" s="416"/>
      <c r="B55" s="386"/>
      <c r="C55" s="386"/>
      <c r="E55" s="386"/>
      <c r="F55" s="386"/>
      <c r="G55" s="386"/>
    </row>
    <row r="56" spans="1:7">
      <c r="A56" s="416"/>
      <c r="B56" s="386"/>
      <c r="C56" s="386"/>
      <c r="E56" s="386"/>
      <c r="F56" s="386"/>
      <c r="G56" s="386"/>
    </row>
    <row r="57" spans="1:7">
      <c r="A57" s="416"/>
      <c r="B57" s="386"/>
      <c r="C57" s="386"/>
      <c r="E57" s="386"/>
      <c r="F57" s="386"/>
      <c r="G57" s="386"/>
    </row>
    <row r="58" spans="1:7">
      <c r="A58" s="416"/>
      <c r="B58" s="386"/>
      <c r="C58" s="386"/>
      <c r="E58" s="386"/>
      <c r="F58" s="386"/>
      <c r="G58" s="386"/>
    </row>
    <row r="59" spans="1:7">
      <c r="A59" s="416"/>
      <c r="B59" s="386"/>
      <c r="C59" s="386"/>
      <c r="E59" s="386"/>
      <c r="F59" s="386"/>
      <c r="G59" s="386"/>
    </row>
    <row r="60" spans="1:7">
      <c r="A60" s="416"/>
      <c r="B60" s="386"/>
      <c r="C60" s="386"/>
      <c r="E60" s="386"/>
      <c r="F60" s="386"/>
      <c r="G60" s="386"/>
    </row>
    <row r="61" spans="1:7">
      <c r="A61" s="416"/>
      <c r="B61" s="386"/>
      <c r="C61" s="386"/>
      <c r="E61" s="386"/>
      <c r="F61" s="386"/>
      <c r="G61" s="386"/>
    </row>
    <row r="62" spans="1:7">
      <c r="A62" s="416"/>
      <c r="B62" s="386"/>
      <c r="C62" s="386"/>
      <c r="E62" s="386"/>
      <c r="F62" s="386"/>
      <c r="G62" s="386"/>
    </row>
    <row r="63" spans="1:7">
      <c r="A63" s="416"/>
      <c r="B63" s="386"/>
      <c r="C63" s="386"/>
      <c r="E63" s="386"/>
      <c r="F63" s="386"/>
      <c r="G63" s="386"/>
    </row>
    <row r="64" spans="1:7">
      <c r="A64" s="416"/>
      <c r="B64" s="386"/>
      <c r="C64" s="386"/>
      <c r="E64" s="386"/>
      <c r="F64" s="386"/>
      <c r="G64" s="386"/>
    </row>
    <row r="65" spans="1:7">
      <c r="A65" s="416"/>
      <c r="B65" s="386"/>
      <c r="C65" s="386"/>
      <c r="E65" s="386"/>
      <c r="F65" s="386"/>
      <c r="G65" s="386"/>
    </row>
    <row r="66" spans="1:7">
      <c r="A66" s="416"/>
      <c r="B66" s="386"/>
      <c r="C66" s="386"/>
      <c r="E66" s="386"/>
      <c r="F66" s="386"/>
      <c r="G66" s="386"/>
    </row>
    <row r="67" spans="1:7">
      <c r="A67" s="416"/>
      <c r="B67" s="386"/>
      <c r="C67" s="386"/>
      <c r="E67" s="386"/>
      <c r="F67" s="386"/>
      <c r="G67" s="386"/>
    </row>
    <row r="68" spans="1:7">
      <c r="A68" s="416"/>
      <c r="B68" s="386"/>
      <c r="C68" s="386"/>
      <c r="E68" s="386"/>
      <c r="F68" s="386"/>
      <c r="G68" s="386"/>
    </row>
    <row r="69" spans="1:7">
      <c r="A69" s="416"/>
      <c r="B69" s="386"/>
      <c r="C69" s="386"/>
      <c r="E69" s="386"/>
      <c r="F69" s="386"/>
      <c r="G69" s="386"/>
    </row>
    <row r="70" spans="1:7">
      <c r="A70" s="416"/>
      <c r="B70" s="386"/>
      <c r="C70" s="386"/>
      <c r="E70" s="386"/>
      <c r="F70" s="386"/>
      <c r="G70" s="386"/>
    </row>
    <row r="71" spans="1:7">
      <c r="A71" s="416"/>
      <c r="B71" s="386"/>
      <c r="C71" s="386"/>
      <c r="E71" s="386"/>
      <c r="F71" s="386"/>
      <c r="G71" s="386"/>
    </row>
    <row r="72" spans="1:7">
      <c r="A72" s="416"/>
      <c r="B72" s="386"/>
      <c r="C72" s="386"/>
      <c r="E72" s="386"/>
      <c r="F72" s="386"/>
      <c r="G72" s="386"/>
    </row>
    <row r="73" spans="1:7">
      <c r="A73" s="416"/>
      <c r="B73" s="386"/>
      <c r="C73" s="386"/>
      <c r="E73" s="386"/>
      <c r="F73" s="386"/>
      <c r="G73" s="386"/>
    </row>
    <row r="74" spans="1:7">
      <c r="A74" s="416"/>
      <c r="B74" s="386"/>
      <c r="C74" s="386"/>
      <c r="E74" s="386"/>
      <c r="F74" s="386"/>
      <c r="G74" s="386"/>
    </row>
    <row r="75" spans="1:7">
      <c r="A75" s="416"/>
      <c r="B75" s="386"/>
      <c r="C75" s="386"/>
      <c r="E75" s="386"/>
      <c r="F75" s="386"/>
      <c r="G75" s="386"/>
    </row>
    <row r="76" spans="1:7">
      <c r="A76" s="416"/>
      <c r="B76" s="386"/>
      <c r="C76" s="386"/>
      <c r="E76" s="386"/>
      <c r="F76" s="386"/>
      <c r="G76" s="386"/>
    </row>
    <row r="77" spans="1:7">
      <c r="A77" s="416"/>
      <c r="B77" s="386"/>
      <c r="C77" s="386"/>
      <c r="E77" s="386"/>
      <c r="F77" s="386"/>
      <c r="G77" s="386"/>
    </row>
    <row r="78" spans="1:7">
      <c r="A78" s="416"/>
      <c r="B78" s="386"/>
      <c r="C78" s="386"/>
      <c r="E78" s="386"/>
      <c r="F78" s="386"/>
      <c r="G78" s="386"/>
    </row>
    <row r="79" spans="1:7">
      <c r="A79" s="416"/>
      <c r="B79" s="386"/>
      <c r="C79" s="386"/>
      <c r="E79" s="386"/>
      <c r="F79" s="386"/>
      <c r="G79" s="386"/>
    </row>
    <row r="80" spans="1:7">
      <c r="A80" s="416"/>
      <c r="B80" s="386"/>
      <c r="C80" s="386"/>
      <c r="E80" s="386"/>
      <c r="F80" s="386"/>
      <c r="G80" s="386"/>
    </row>
    <row r="81" spans="1:7">
      <c r="A81" s="416"/>
      <c r="B81" s="386"/>
      <c r="C81" s="386"/>
      <c r="E81" s="386"/>
      <c r="F81" s="386"/>
      <c r="G81" s="386"/>
    </row>
    <row r="82" spans="1:7">
      <c r="A82" s="416"/>
      <c r="B82" s="386"/>
      <c r="C82" s="386"/>
      <c r="E82" s="386"/>
      <c r="F82" s="386"/>
      <c r="G82" s="386"/>
    </row>
    <row r="83" spans="1:7">
      <c r="A83" s="416"/>
      <c r="B83" s="386"/>
      <c r="C83" s="386"/>
      <c r="E83" s="386"/>
      <c r="F83" s="386"/>
      <c r="G83" s="386"/>
    </row>
    <row r="84" spans="1:7">
      <c r="A84" s="416"/>
      <c r="B84" s="386"/>
      <c r="C84" s="386"/>
      <c r="E84" s="386"/>
      <c r="F84" s="386"/>
      <c r="G84" s="386"/>
    </row>
    <row r="85" spans="1:7">
      <c r="A85" s="416"/>
      <c r="B85" s="386"/>
      <c r="C85" s="386"/>
      <c r="E85" s="386"/>
      <c r="F85" s="386"/>
      <c r="G85" s="386"/>
    </row>
    <row r="86" spans="1:7">
      <c r="A86" s="416"/>
      <c r="B86" s="386"/>
      <c r="C86" s="386"/>
      <c r="E86" s="386"/>
      <c r="F86" s="386"/>
      <c r="G86" s="386"/>
    </row>
    <row r="87" spans="1:7">
      <c r="A87" s="416"/>
      <c r="B87" s="386"/>
      <c r="C87" s="386"/>
      <c r="E87" s="386"/>
      <c r="F87" s="386"/>
      <c r="G87" s="386"/>
    </row>
    <row r="88" spans="1:7">
      <c r="A88" s="416"/>
      <c r="B88" s="386"/>
      <c r="C88" s="386"/>
      <c r="E88" s="386"/>
      <c r="F88" s="386"/>
      <c r="G88" s="386"/>
    </row>
    <row r="89" spans="1:7">
      <c r="A89" s="416"/>
      <c r="B89" s="386"/>
      <c r="C89" s="386"/>
      <c r="E89" s="386"/>
      <c r="F89" s="386"/>
      <c r="G89" s="386"/>
    </row>
    <row r="90" spans="1:7">
      <c r="A90" s="416"/>
      <c r="B90" s="386"/>
      <c r="C90" s="386"/>
      <c r="E90" s="386"/>
      <c r="F90" s="386"/>
      <c r="G90" s="386"/>
    </row>
    <row r="91" spans="1:7">
      <c r="A91" s="416"/>
      <c r="B91" s="386"/>
      <c r="C91" s="386"/>
      <c r="E91" s="386"/>
      <c r="F91" s="386"/>
      <c r="G91" s="386"/>
    </row>
    <row r="92" spans="1:7">
      <c r="A92" s="416"/>
      <c r="B92" s="386"/>
      <c r="C92" s="386"/>
      <c r="E92" s="386"/>
      <c r="F92" s="386"/>
      <c r="G92" s="386"/>
    </row>
    <row r="93" spans="1:7">
      <c r="A93" s="416"/>
      <c r="B93" s="386"/>
      <c r="C93" s="386"/>
      <c r="E93" s="386"/>
      <c r="F93" s="386"/>
      <c r="G93" s="386"/>
    </row>
    <row r="94" spans="1:7">
      <c r="A94" s="416"/>
      <c r="B94" s="386"/>
      <c r="C94" s="386"/>
      <c r="E94" s="386"/>
      <c r="F94" s="386"/>
      <c r="G94" s="386"/>
    </row>
    <row r="95" spans="1:7">
      <c r="A95" s="416"/>
      <c r="B95" s="386"/>
      <c r="C95" s="386"/>
      <c r="E95" s="386"/>
      <c r="F95" s="386"/>
      <c r="G95" s="386"/>
    </row>
    <row r="96" spans="1:7">
      <c r="A96" s="416"/>
      <c r="B96" s="386"/>
      <c r="C96" s="386"/>
      <c r="E96" s="386"/>
      <c r="F96" s="386"/>
      <c r="G96" s="386"/>
    </row>
    <row r="97" spans="1:7">
      <c r="A97" s="416"/>
      <c r="B97" s="386"/>
      <c r="C97" s="386"/>
      <c r="E97" s="386"/>
      <c r="F97" s="386"/>
      <c r="G97" s="386"/>
    </row>
    <row r="98" spans="1:7">
      <c r="A98" s="416"/>
      <c r="B98" s="386"/>
      <c r="C98" s="386"/>
      <c r="E98" s="386"/>
      <c r="F98" s="386"/>
      <c r="G98" s="386"/>
    </row>
    <row r="99" spans="1:7">
      <c r="A99" s="416"/>
      <c r="B99" s="386"/>
      <c r="C99" s="386"/>
      <c r="E99" s="386"/>
      <c r="F99" s="386"/>
      <c r="G99" s="386"/>
    </row>
    <row r="100" spans="1:7">
      <c r="A100" s="416"/>
      <c r="B100" s="386"/>
      <c r="C100" s="386"/>
      <c r="E100" s="386"/>
      <c r="F100" s="386"/>
      <c r="G100" s="386"/>
    </row>
    <row r="101" spans="1:7">
      <c r="A101" s="416"/>
      <c r="B101" s="386"/>
      <c r="C101" s="386"/>
      <c r="E101" s="386"/>
      <c r="F101" s="386"/>
      <c r="G101" s="386"/>
    </row>
    <row r="102" spans="1:7">
      <c r="A102" s="416"/>
      <c r="B102" s="386"/>
      <c r="C102" s="386"/>
      <c r="E102" s="386"/>
      <c r="F102" s="386"/>
      <c r="G102" s="386"/>
    </row>
    <row r="103" spans="1:7">
      <c r="A103" s="416"/>
      <c r="B103" s="386"/>
      <c r="C103" s="386"/>
      <c r="E103" s="386"/>
      <c r="F103" s="386"/>
      <c r="G103" s="386"/>
    </row>
    <row r="104" spans="1:7">
      <c r="A104" s="416"/>
      <c r="B104" s="386"/>
      <c r="C104" s="386"/>
      <c r="E104" s="386"/>
      <c r="F104" s="386"/>
      <c r="G104" s="386"/>
    </row>
    <row r="105" spans="1:7">
      <c r="A105" s="416"/>
      <c r="B105" s="386"/>
      <c r="C105" s="386"/>
      <c r="E105" s="386"/>
      <c r="F105" s="386"/>
      <c r="G105" s="386"/>
    </row>
    <row r="106" spans="1:7">
      <c r="A106" s="416"/>
      <c r="B106" s="386"/>
      <c r="C106" s="386"/>
      <c r="E106" s="386"/>
      <c r="F106" s="386"/>
      <c r="G106" s="386"/>
    </row>
    <row r="107" spans="1:7">
      <c r="A107" s="416"/>
      <c r="B107" s="386"/>
      <c r="C107" s="386"/>
      <c r="E107" s="386"/>
      <c r="F107" s="386"/>
      <c r="G107" s="386"/>
    </row>
    <row r="108" spans="1:7">
      <c r="A108" s="416"/>
      <c r="B108" s="386"/>
      <c r="C108" s="386"/>
      <c r="E108" s="386"/>
      <c r="F108" s="386"/>
      <c r="G108" s="386"/>
    </row>
    <row r="109" spans="1:7">
      <c r="A109" s="416"/>
      <c r="B109" s="386"/>
      <c r="C109" s="386"/>
      <c r="E109" s="386"/>
      <c r="F109" s="386"/>
      <c r="G109" s="386"/>
    </row>
    <row r="110" spans="1:7">
      <c r="A110" s="416"/>
      <c r="B110" s="386"/>
      <c r="C110" s="386"/>
      <c r="E110" s="386"/>
      <c r="F110" s="386"/>
      <c r="G110" s="386"/>
    </row>
    <row r="111" spans="1:7">
      <c r="A111" s="416"/>
      <c r="B111" s="386"/>
      <c r="C111" s="386"/>
      <c r="E111" s="386"/>
      <c r="F111" s="386"/>
      <c r="G111" s="386"/>
    </row>
    <row r="112" spans="1:7">
      <c r="A112" s="416"/>
      <c r="B112" s="386"/>
      <c r="C112" s="386"/>
      <c r="E112" s="386"/>
      <c r="F112" s="386"/>
      <c r="G112" s="386"/>
    </row>
    <row r="113" spans="1:7">
      <c r="A113" s="416"/>
      <c r="B113" s="386"/>
      <c r="C113" s="386"/>
      <c r="E113" s="386"/>
      <c r="F113" s="386"/>
      <c r="G113" s="386"/>
    </row>
    <row r="114" spans="1:7">
      <c r="A114" s="416"/>
      <c r="B114" s="386"/>
      <c r="C114" s="386"/>
      <c r="E114" s="386"/>
      <c r="F114" s="386"/>
      <c r="G114" s="386"/>
    </row>
    <row r="115" spans="1:7">
      <c r="A115" s="416"/>
      <c r="B115" s="386"/>
      <c r="C115" s="386"/>
      <c r="E115" s="386"/>
      <c r="F115" s="386"/>
      <c r="G115" s="386"/>
    </row>
    <row r="116" spans="1:7">
      <c r="A116" s="416"/>
      <c r="B116" s="386"/>
      <c r="C116" s="386"/>
      <c r="E116" s="386"/>
      <c r="F116" s="386"/>
      <c r="G116" s="386"/>
    </row>
    <row r="117" spans="1:7">
      <c r="A117" s="416"/>
      <c r="B117" s="386"/>
      <c r="C117" s="386"/>
      <c r="E117" s="386"/>
      <c r="F117" s="386"/>
      <c r="G117" s="386"/>
    </row>
    <row r="118" spans="1:7">
      <c r="A118" s="416"/>
      <c r="B118" s="386"/>
      <c r="C118" s="386"/>
      <c r="E118" s="386"/>
      <c r="F118" s="386"/>
      <c r="G118" s="386"/>
    </row>
    <row r="119" spans="1:7">
      <c r="A119" s="416"/>
      <c r="B119" s="386"/>
      <c r="C119" s="386"/>
      <c r="E119" s="386"/>
      <c r="F119" s="386"/>
      <c r="G119" s="386"/>
    </row>
    <row r="120" spans="1:7">
      <c r="A120" s="416"/>
      <c r="B120" s="386"/>
      <c r="C120" s="386"/>
      <c r="E120" s="386"/>
      <c r="F120" s="386"/>
      <c r="G120" s="386"/>
    </row>
    <row r="121" spans="1:7">
      <c r="A121" s="416"/>
      <c r="B121" s="386"/>
      <c r="C121" s="386"/>
      <c r="E121" s="386"/>
      <c r="F121" s="386"/>
      <c r="G121" s="386"/>
    </row>
    <row r="122" spans="1:7">
      <c r="A122" s="416"/>
      <c r="B122" s="386"/>
      <c r="C122" s="386"/>
      <c r="E122" s="386"/>
      <c r="F122" s="386"/>
      <c r="G122" s="386"/>
    </row>
    <row r="123" spans="1:7">
      <c r="A123" s="416"/>
      <c r="B123" s="386"/>
      <c r="C123" s="386"/>
      <c r="E123" s="386"/>
      <c r="F123" s="386"/>
      <c r="G123" s="386"/>
    </row>
    <row r="124" spans="1:7">
      <c r="A124" s="416"/>
      <c r="B124" s="386"/>
      <c r="C124" s="386"/>
      <c r="E124" s="386"/>
      <c r="F124" s="386"/>
      <c r="G124" s="386"/>
    </row>
    <row r="125" spans="1:7">
      <c r="A125" s="416"/>
      <c r="B125" s="386"/>
      <c r="C125" s="386"/>
      <c r="E125" s="386"/>
      <c r="F125" s="386"/>
      <c r="G125" s="386"/>
    </row>
    <row r="126" spans="1:7">
      <c r="A126" s="416"/>
      <c r="B126" s="386"/>
      <c r="C126" s="386"/>
      <c r="E126" s="386"/>
      <c r="F126" s="386"/>
      <c r="G126" s="386"/>
    </row>
    <row r="127" spans="1:7">
      <c r="A127" s="416"/>
      <c r="B127" s="386"/>
      <c r="C127" s="386"/>
      <c r="E127" s="386"/>
      <c r="F127" s="386"/>
      <c r="G127" s="386"/>
    </row>
    <row r="128" spans="1:7">
      <c r="A128" s="416"/>
      <c r="B128" s="386"/>
      <c r="C128" s="386"/>
      <c r="E128" s="386"/>
      <c r="F128" s="386"/>
      <c r="G128" s="386"/>
    </row>
    <row r="129" spans="1:7">
      <c r="A129" s="416"/>
      <c r="B129" s="386"/>
      <c r="C129" s="386"/>
      <c r="E129" s="386"/>
      <c r="F129" s="386"/>
      <c r="G129" s="386"/>
    </row>
    <row r="130" spans="1:7">
      <c r="A130" s="416"/>
      <c r="B130" s="386"/>
      <c r="C130" s="386"/>
      <c r="E130" s="386"/>
      <c r="F130" s="386"/>
      <c r="G130" s="386"/>
    </row>
    <row r="131" spans="1:7">
      <c r="A131" s="416"/>
      <c r="B131" s="386"/>
      <c r="C131" s="386"/>
      <c r="E131" s="386"/>
      <c r="F131" s="386"/>
      <c r="G131" s="386"/>
    </row>
    <row r="132" spans="1:7">
      <c r="A132" s="416"/>
      <c r="B132" s="386"/>
      <c r="C132" s="386"/>
      <c r="E132" s="386"/>
      <c r="F132" s="386"/>
      <c r="G132" s="386"/>
    </row>
    <row r="133" spans="1:7">
      <c r="A133" s="416"/>
      <c r="B133" s="386"/>
      <c r="C133" s="386"/>
      <c r="E133" s="386"/>
      <c r="F133" s="386"/>
      <c r="G133" s="386"/>
    </row>
    <row r="134" spans="1:7">
      <c r="A134" s="416"/>
      <c r="B134" s="386"/>
      <c r="C134" s="386"/>
      <c r="E134" s="386"/>
      <c r="F134" s="386"/>
      <c r="G134" s="386"/>
    </row>
    <row r="135" spans="1:7">
      <c r="A135" s="416"/>
      <c r="B135" s="386"/>
      <c r="C135" s="386"/>
      <c r="E135" s="386"/>
      <c r="F135" s="386"/>
      <c r="G135" s="386"/>
    </row>
    <row r="136" spans="1:7">
      <c r="A136" s="416"/>
      <c r="B136" s="386"/>
      <c r="C136" s="386"/>
      <c r="E136" s="386"/>
      <c r="F136" s="386"/>
      <c r="G136" s="386"/>
    </row>
    <row r="137" spans="1:7">
      <c r="A137" s="416"/>
      <c r="B137" s="386"/>
      <c r="C137" s="386"/>
      <c r="E137" s="386"/>
      <c r="F137" s="386"/>
      <c r="G137" s="386"/>
    </row>
    <row r="138" spans="1:7">
      <c r="A138" s="416"/>
      <c r="B138" s="386"/>
      <c r="C138" s="386"/>
      <c r="E138" s="386"/>
      <c r="F138" s="386"/>
      <c r="G138" s="386"/>
    </row>
    <row r="139" spans="1:7">
      <c r="A139" s="416"/>
      <c r="B139" s="386"/>
      <c r="C139" s="386"/>
      <c r="E139" s="386"/>
      <c r="F139" s="386"/>
      <c r="G139" s="386"/>
    </row>
    <row r="140" spans="1:7">
      <c r="A140" s="416"/>
      <c r="B140" s="386"/>
      <c r="C140" s="386"/>
      <c r="E140" s="386"/>
      <c r="F140" s="386"/>
      <c r="G140" s="386"/>
    </row>
    <row r="141" spans="1:7">
      <c r="A141" s="416"/>
      <c r="B141" s="386"/>
      <c r="C141" s="386"/>
      <c r="E141" s="386"/>
      <c r="F141" s="386"/>
      <c r="G141" s="386"/>
    </row>
    <row r="142" spans="1:7">
      <c r="A142" s="416"/>
      <c r="B142" s="386"/>
      <c r="C142" s="386"/>
      <c r="E142" s="386"/>
      <c r="F142" s="386"/>
      <c r="G142" s="386"/>
    </row>
    <row r="143" spans="1:7">
      <c r="A143" s="416"/>
      <c r="B143" s="386"/>
      <c r="C143" s="386"/>
      <c r="E143" s="386"/>
      <c r="F143" s="386"/>
      <c r="G143" s="386"/>
    </row>
    <row r="144" spans="1:7">
      <c r="A144" s="416"/>
      <c r="B144" s="386"/>
      <c r="C144" s="386"/>
      <c r="E144" s="386"/>
      <c r="F144" s="386"/>
      <c r="G144" s="386"/>
    </row>
    <row r="145" spans="1:7">
      <c r="A145" s="416"/>
      <c r="B145" s="386"/>
      <c r="C145" s="386"/>
      <c r="E145" s="386"/>
      <c r="F145" s="386"/>
      <c r="G145" s="386"/>
    </row>
    <row r="146" spans="1:7">
      <c r="A146" s="416"/>
      <c r="B146" s="386"/>
      <c r="C146" s="386"/>
      <c r="E146" s="386"/>
      <c r="F146" s="386"/>
      <c r="G146" s="386"/>
    </row>
    <row r="147" spans="1:7">
      <c r="A147" s="416"/>
      <c r="B147" s="386"/>
      <c r="C147" s="386"/>
      <c r="E147" s="386"/>
      <c r="F147" s="386"/>
      <c r="G147" s="386"/>
    </row>
    <row r="148" spans="1:7">
      <c r="A148" s="416"/>
      <c r="B148" s="386"/>
      <c r="C148" s="386"/>
      <c r="E148" s="386"/>
      <c r="F148" s="386"/>
      <c r="G148" s="386"/>
    </row>
    <row r="149" spans="1:7">
      <c r="A149" s="416"/>
      <c r="B149" s="386"/>
      <c r="C149" s="386"/>
      <c r="E149" s="386"/>
      <c r="F149" s="386"/>
      <c r="G149" s="386"/>
    </row>
    <row r="150" spans="1:7">
      <c r="A150" s="416"/>
      <c r="B150" s="386"/>
      <c r="C150" s="386"/>
      <c r="E150" s="386"/>
      <c r="F150" s="386"/>
      <c r="G150" s="386"/>
    </row>
    <row r="151" spans="1:7">
      <c r="A151" s="416"/>
      <c r="B151" s="386"/>
      <c r="C151" s="386"/>
      <c r="E151" s="386"/>
      <c r="F151" s="386"/>
      <c r="G151" s="386"/>
    </row>
    <row r="152" spans="1:7">
      <c r="A152" s="416"/>
      <c r="B152" s="386"/>
      <c r="C152" s="386"/>
      <c r="E152" s="386"/>
      <c r="F152" s="386"/>
      <c r="G152" s="386"/>
    </row>
    <row r="153" spans="1:7">
      <c r="A153" s="416"/>
      <c r="B153" s="386"/>
      <c r="C153" s="386"/>
      <c r="E153" s="386"/>
      <c r="F153" s="386"/>
      <c r="G153" s="386"/>
    </row>
    <row r="154" spans="1:7">
      <c r="A154" s="416"/>
      <c r="B154" s="386"/>
      <c r="C154" s="386"/>
      <c r="E154" s="386"/>
      <c r="F154" s="386"/>
      <c r="G154" s="386"/>
    </row>
    <row r="155" spans="1:7">
      <c r="A155" s="416"/>
      <c r="B155" s="386"/>
      <c r="C155" s="386"/>
      <c r="E155" s="386"/>
      <c r="F155" s="386"/>
      <c r="G155" s="386"/>
    </row>
    <row r="156" spans="1:7">
      <c r="A156" s="416"/>
      <c r="B156" s="386"/>
      <c r="C156" s="386"/>
      <c r="E156" s="386"/>
      <c r="F156" s="386"/>
      <c r="G156" s="386"/>
    </row>
    <row r="157" spans="1:7">
      <c r="A157" s="416"/>
      <c r="B157" s="386"/>
      <c r="C157" s="386"/>
      <c r="E157" s="386"/>
      <c r="F157" s="386"/>
      <c r="G157" s="386"/>
    </row>
    <row r="158" spans="1:7">
      <c r="A158" s="416"/>
      <c r="B158" s="386"/>
      <c r="C158" s="386"/>
      <c r="E158" s="386"/>
      <c r="F158" s="386"/>
      <c r="G158" s="386"/>
    </row>
    <row r="159" spans="1:7">
      <c r="A159" s="416"/>
      <c r="B159" s="386"/>
      <c r="C159" s="386"/>
      <c r="E159" s="386"/>
      <c r="F159" s="386"/>
      <c r="G159" s="386"/>
    </row>
    <row r="160" spans="1:7">
      <c r="A160" s="416"/>
      <c r="B160" s="386"/>
      <c r="C160" s="386"/>
      <c r="E160" s="386"/>
      <c r="F160" s="386"/>
      <c r="G160" s="386"/>
    </row>
    <row r="161" spans="1:7">
      <c r="A161" s="416"/>
      <c r="B161" s="386"/>
      <c r="C161" s="386"/>
      <c r="E161" s="386"/>
      <c r="F161" s="386"/>
      <c r="G161" s="386"/>
    </row>
    <row r="162" spans="1:7">
      <c r="A162" s="416"/>
      <c r="B162" s="386"/>
      <c r="C162" s="386"/>
      <c r="E162" s="386"/>
      <c r="F162" s="386"/>
      <c r="G162" s="386"/>
    </row>
    <row r="163" spans="1:7">
      <c r="A163" s="416"/>
      <c r="B163" s="386"/>
      <c r="C163" s="386"/>
      <c r="E163" s="386"/>
      <c r="F163" s="386"/>
      <c r="G163" s="386"/>
    </row>
    <row r="164" spans="1:7">
      <c r="A164" s="416"/>
      <c r="B164" s="386"/>
      <c r="C164" s="386"/>
      <c r="E164" s="386"/>
      <c r="F164" s="386"/>
      <c r="G164" s="386"/>
    </row>
    <row r="165" spans="1:7">
      <c r="A165" s="416"/>
      <c r="B165" s="386"/>
      <c r="C165" s="386"/>
      <c r="E165" s="386"/>
      <c r="F165" s="386"/>
      <c r="G165" s="386"/>
    </row>
    <row r="166" spans="1:7">
      <c r="A166" s="416"/>
      <c r="B166" s="386"/>
      <c r="C166" s="386"/>
      <c r="E166" s="386"/>
      <c r="F166" s="386"/>
      <c r="G166" s="386"/>
    </row>
    <row r="167" spans="1:7">
      <c r="A167" s="416"/>
      <c r="B167" s="386"/>
      <c r="C167" s="386"/>
      <c r="E167" s="386"/>
      <c r="F167" s="386"/>
      <c r="G167" s="386"/>
    </row>
    <row r="168" spans="1:7">
      <c r="A168" s="416"/>
      <c r="B168" s="386"/>
      <c r="C168" s="386"/>
      <c r="E168" s="386"/>
      <c r="F168" s="386"/>
      <c r="G168" s="386"/>
    </row>
    <row r="169" spans="1:7">
      <c r="A169" s="416"/>
      <c r="B169" s="386"/>
      <c r="C169" s="386"/>
      <c r="E169" s="386"/>
      <c r="F169" s="386"/>
      <c r="G169" s="386"/>
    </row>
    <row r="170" spans="1:7">
      <c r="A170" s="416"/>
      <c r="B170" s="386"/>
      <c r="C170" s="386"/>
      <c r="E170" s="386"/>
      <c r="F170" s="386"/>
      <c r="G170" s="386"/>
    </row>
    <row r="171" spans="1:7">
      <c r="A171" s="416"/>
      <c r="B171" s="386"/>
      <c r="C171" s="386"/>
      <c r="E171" s="386"/>
      <c r="F171" s="386"/>
      <c r="G171" s="386"/>
    </row>
    <row r="172" spans="1:7">
      <c r="A172" s="416"/>
      <c r="B172" s="386"/>
      <c r="C172" s="386"/>
      <c r="E172" s="386"/>
      <c r="F172" s="386"/>
      <c r="G172" s="386"/>
    </row>
    <row r="173" spans="1:7">
      <c r="A173" s="416"/>
      <c r="B173" s="386"/>
      <c r="C173" s="386"/>
      <c r="E173" s="386"/>
      <c r="F173" s="386"/>
      <c r="G173" s="386"/>
    </row>
    <row r="174" spans="1:7">
      <c r="A174" s="416"/>
      <c r="B174" s="386"/>
      <c r="C174" s="386"/>
      <c r="E174" s="386"/>
      <c r="F174" s="386"/>
      <c r="G174" s="386"/>
    </row>
    <row r="175" spans="1:7">
      <c r="A175" s="416"/>
      <c r="B175" s="386"/>
      <c r="C175" s="386"/>
      <c r="E175" s="386"/>
      <c r="F175" s="386"/>
      <c r="G175" s="386"/>
    </row>
    <row r="176" spans="1:7">
      <c r="A176" s="416"/>
      <c r="B176" s="386"/>
      <c r="C176" s="386"/>
      <c r="E176" s="386"/>
      <c r="F176" s="386"/>
      <c r="G176" s="386"/>
    </row>
    <row r="177" spans="1:7">
      <c r="A177" s="416"/>
      <c r="B177" s="386"/>
      <c r="C177" s="386"/>
      <c r="E177" s="386"/>
      <c r="F177" s="386"/>
      <c r="G177" s="386"/>
    </row>
    <row r="178" spans="1:7">
      <c r="A178" s="416"/>
      <c r="B178" s="386"/>
      <c r="C178" s="386"/>
      <c r="E178" s="386"/>
      <c r="F178" s="386"/>
      <c r="G178" s="386"/>
    </row>
    <row r="179" spans="1:7">
      <c r="A179" s="416"/>
      <c r="B179" s="386"/>
      <c r="C179" s="386"/>
      <c r="E179" s="386"/>
      <c r="F179" s="386"/>
      <c r="G179" s="386"/>
    </row>
    <row r="180" spans="1:7">
      <c r="A180" s="416"/>
      <c r="B180" s="386"/>
      <c r="C180" s="386"/>
      <c r="E180" s="386"/>
      <c r="F180" s="386"/>
      <c r="G180" s="386"/>
    </row>
    <row r="181" spans="1:7">
      <c r="A181" s="416"/>
      <c r="B181" s="386"/>
      <c r="C181" s="386"/>
      <c r="E181" s="386"/>
      <c r="F181" s="386"/>
      <c r="G181" s="386"/>
    </row>
    <row r="182" spans="1:7">
      <c r="A182" s="416"/>
      <c r="B182" s="386"/>
      <c r="C182" s="386"/>
      <c r="E182" s="386"/>
      <c r="F182" s="386"/>
      <c r="G182" s="386"/>
    </row>
    <row r="183" spans="1:7">
      <c r="A183" s="416"/>
      <c r="B183" s="386"/>
      <c r="C183" s="386"/>
      <c r="E183" s="386"/>
      <c r="F183" s="386"/>
      <c r="G183" s="386"/>
    </row>
    <row r="184" spans="1:7">
      <c r="A184" s="416"/>
      <c r="B184" s="386"/>
      <c r="C184" s="386"/>
      <c r="E184" s="386"/>
      <c r="F184" s="386"/>
      <c r="G184" s="386"/>
    </row>
    <row r="185" spans="1:7">
      <c r="A185" s="416"/>
      <c r="B185" s="386"/>
      <c r="C185" s="386"/>
      <c r="E185" s="386"/>
      <c r="F185" s="386"/>
      <c r="G185" s="386"/>
    </row>
    <row r="186" spans="1:7">
      <c r="A186" s="416"/>
      <c r="B186" s="386"/>
      <c r="C186" s="386"/>
      <c r="E186" s="386"/>
      <c r="F186" s="386"/>
      <c r="G186" s="386"/>
    </row>
    <row r="187" spans="1:7">
      <c r="A187" s="416"/>
      <c r="B187" s="386"/>
      <c r="C187" s="386"/>
      <c r="E187" s="386"/>
      <c r="F187" s="386"/>
      <c r="G187" s="386"/>
    </row>
    <row r="188" spans="1:7">
      <c r="A188" s="416"/>
      <c r="B188" s="386"/>
      <c r="C188" s="386"/>
      <c r="E188" s="386"/>
      <c r="F188" s="386"/>
      <c r="G188" s="386"/>
    </row>
    <row r="189" spans="1:7">
      <c r="A189" s="416"/>
      <c r="B189" s="386"/>
      <c r="C189" s="386"/>
      <c r="E189" s="386"/>
      <c r="F189" s="386"/>
      <c r="G189" s="386"/>
    </row>
    <row r="190" spans="1:7">
      <c r="A190" s="416"/>
      <c r="B190" s="386"/>
      <c r="C190" s="386"/>
      <c r="E190" s="386"/>
      <c r="F190" s="386"/>
      <c r="G190" s="386"/>
    </row>
    <row r="191" spans="1:7">
      <c r="A191" s="416"/>
      <c r="B191" s="386"/>
      <c r="C191" s="386"/>
      <c r="E191" s="386"/>
      <c r="F191" s="386"/>
      <c r="G191" s="386"/>
    </row>
    <row r="192" spans="1:7">
      <c r="A192" s="416"/>
      <c r="B192" s="386"/>
      <c r="C192" s="386"/>
      <c r="E192" s="386"/>
      <c r="F192" s="386"/>
      <c r="G192" s="386"/>
    </row>
    <row r="193" spans="1:7">
      <c r="A193" s="416"/>
      <c r="B193" s="386"/>
      <c r="C193" s="386"/>
      <c r="E193" s="386"/>
      <c r="F193" s="386"/>
      <c r="G193" s="386"/>
    </row>
    <row r="194" spans="1:7">
      <c r="A194" s="416"/>
      <c r="B194" s="386"/>
      <c r="C194" s="386"/>
      <c r="E194" s="386"/>
      <c r="F194" s="386"/>
      <c r="G194" s="386"/>
    </row>
    <row r="195" spans="1:7">
      <c r="A195" s="416"/>
      <c r="B195" s="386"/>
      <c r="C195" s="386"/>
      <c r="E195" s="386"/>
      <c r="F195" s="386"/>
      <c r="G195" s="386"/>
    </row>
    <row r="196" spans="1:7">
      <c r="A196" s="416"/>
      <c r="B196" s="386"/>
      <c r="C196" s="386"/>
      <c r="E196" s="386"/>
      <c r="F196" s="386"/>
      <c r="G196" s="386"/>
    </row>
    <row r="197" spans="1:7">
      <c r="A197" s="416"/>
      <c r="B197" s="386"/>
      <c r="C197" s="386"/>
      <c r="E197" s="386"/>
      <c r="F197" s="386"/>
      <c r="G197" s="386"/>
    </row>
    <row r="198" spans="1:7">
      <c r="A198" s="416"/>
      <c r="B198" s="386"/>
      <c r="C198" s="386"/>
      <c r="E198" s="386"/>
      <c r="F198" s="386"/>
      <c r="G198" s="386"/>
    </row>
    <row r="199" spans="1:7">
      <c r="A199" s="416"/>
      <c r="B199" s="386"/>
      <c r="C199" s="386"/>
      <c r="E199" s="386"/>
      <c r="F199" s="386"/>
      <c r="G199" s="386"/>
    </row>
    <row r="200" spans="1:7">
      <c r="A200" s="416"/>
      <c r="B200" s="386"/>
      <c r="C200" s="386"/>
      <c r="E200" s="386"/>
      <c r="F200" s="386"/>
      <c r="G200" s="386"/>
    </row>
    <row r="201" spans="1:7">
      <c r="A201" s="416"/>
      <c r="B201" s="386"/>
      <c r="C201" s="386"/>
      <c r="E201" s="386"/>
      <c r="F201" s="386"/>
      <c r="G201" s="386"/>
    </row>
    <row r="202" spans="1:7">
      <c r="A202" s="416"/>
      <c r="B202" s="386"/>
      <c r="C202" s="386"/>
      <c r="E202" s="386"/>
      <c r="F202" s="386"/>
      <c r="G202" s="386"/>
    </row>
    <row r="203" spans="1:7">
      <c r="A203" s="416"/>
      <c r="B203" s="386"/>
      <c r="C203" s="386"/>
      <c r="E203" s="386"/>
      <c r="F203" s="386"/>
      <c r="G203" s="386"/>
    </row>
    <row r="204" spans="1:7">
      <c r="A204" s="416"/>
      <c r="B204" s="386"/>
      <c r="C204" s="386"/>
      <c r="E204" s="386"/>
      <c r="F204" s="386"/>
      <c r="G204" s="386"/>
    </row>
    <row r="205" spans="1:7">
      <c r="A205" s="416"/>
      <c r="B205" s="386"/>
      <c r="C205" s="386"/>
      <c r="E205" s="386"/>
      <c r="F205" s="386"/>
      <c r="G205" s="386"/>
    </row>
    <row r="206" spans="1:7">
      <c r="A206" s="416"/>
      <c r="B206" s="386"/>
      <c r="C206" s="386"/>
      <c r="E206" s="386"/>
      <c r="F206" s="386"/>
      <c r="G206" s="386"/>
    </row>
    <row r="207" spans="1:7">
      <c r="A207" s="416"/>
      <c r="B207" s="386"/>
      <c r="C207" s="386"/>
      <c r="E207" s="386"/>
      <c r="F207" s="386"/>
      <c r="G207" s="386"/>
    </row>
    <row r="208" spans="1:7">
      <c r="A208" s="416"/>
      <c r="B208" s="386"/>
      <c r="C208" s="386"/>
      <c r="E208" s="386"/>
      <c r="F208" s="386"/>
      <c r="G208" s="386"/>
    </row>
    <row r="209" spans="1:7">
      <c r="A209" s="416"/>
      <c r="B209" s="386"/>
      <c r="C209" s="386"/>
      <c r="E209" s="386"/>
      <c r="F209" s="386"/>
      <c r="G209" s="386"/>
    </row>
    <row r="210" spans="1:7">
      <c r="A210" s="416"/>
      <c r="B210" s="386"/>
      <c r="C210" s="386"/>
      <c r="E210" s="386"/>
      <c r="F210" s="386"/>
      <c r="G210" s="386"/>
    </row>
    <row r="211" spans="1:7">
      <c r="A211" s="416"/>
      <c r="B211" s="386"/>
      <c r="C211" s="386"/>
      <c r="E211" s="386"/>
      <c r="F211" s="386"/>
      <c r="G211" s="386"/>
    </row>
    <row r="212" spans="1:7">
      <c r="A212" s="416"/>
      <c r="B212" s="386"/>
      <c r="C212" s="386"/>
      <c r="E212" s="386"/>
      <c r="F212" s="386"/>
      <c r="G212" s="386"/>
    </row>
    <row r="213" spans="1:7">
      <c r="A213" s="416"/>
      <c r="B213" s="386"/>
      <c r="C213" s="386"/>
      <c r="E213" s="386"/>
      <c r="F213" s="386"/>
      <c r="G213" s="386"/>
    </row>
    <row r="214" spans="1:7">
      <c r="A214" s="416"/>
      <c r="B214" s="386"/>
      <c r="C214" s="386"/>
      <c r="E214" s="386"/>
      <c r="F214" s="386"/>
      <c r="G214" s="386"/>
    </row>
    <row r="215" spans="1:7">
      <c r="A215" s="416"/>
      <c r="B215" s="386"/>
      <c r="C215" s="386"/>
      <c r="E215" s="386"/>
      <c r="F215" s="386"/>
      <c r="G215" s="386"/>
    </row>
    <row r="216" spans="1:7">
      <c r="A216" s="416"/>
      <c r="B216" s="386"/>
      <c r="C216" s="386"/>
      <c r="E216" s="386"/>
      <c r="F216" s="386"/>
      <c r="G216" s="386"/>
    </row>
    <row r="217" spans="1:7">
      <c r="A217" s="416"/>
      <c r="B217" s="386"/>
      <c r="C217" s="386"/>
      <c r="E217" s="386"/>
      <c r="F217" s="386"/>
      <c r="G217" s="386"/>
    </row>
    <row r="218" spans="1:7">
      <c r="A218" s="416"/>
      <c r="B218" s="386"/>
      <c r="C218" s="386"/>
      <c r="E218" s="386"/>
      <c r="F218" s="386"/>
      <c r="G218" s="386"/>
    </row>
    <row r="219" spans="1:7">
      <c r="A219" s="416"/>
      <c r="B219" s="386"/>
      <c r="C219" s="386"/>
      <c r="E219" s="386"/>
      <c r="F219" s="386"/>
      <c r="G219" s="386"/>
    </row>
    <row r="220" spans="1:7">
      <c r="A220" s="416"/>
      <c r="B220" s="386"/>
      <c r="C220" s="386"/>
      <c r="E220" s="386"/>
      <c r="F220" s="386"/>
      <c r="G220" s="386"/>
    </row>
    <row r="221" spans="1:7">
      <c r="A221" s="416"/>
      <c r="B221" s="386"/>
      <c r="C221" s="386"/>
      <c r="E221" s="386"/>
      <c r="F221" s="386"/>
      <c r="G221" s="386"/>
    </row>
    <row r="222" spans="1:7">
      <c r="A222" s="416"/>
      <c r="B222" s="386"/>
      <c r="C222" s="386"/>
      <c r="E222" s="386"/>
      <c r="F222" s="386"/>
      <c r="G222" s="386"/>
    </row>
    <row r="223" spans="1:7">
      <c r="A223" s="416"/>
      <c r="B223" s="386"/>
      <c r="C223" s="386"/>
      <c r="E223" s="386"/>
      <c r="F223" s="386"/>
      <c r="G223" s="386"/>
    </row>
    <row r="224" spans="1:7">
      <c r="A224" s="416"/>
      <c r="B224" s="386"/>
      <c r="C224" s="386"/>
      <c r="E224" s="386"/>
      <c r="F224" s="386"/>
      <c r="G224" s="386"/>
    </row>
    <row r="225" spans="1:7">
      <c r="A225" s="416"/>
      <c r="B225" s="386"/>
      <c r="C225" s="386"/>
      <c r="E225" s="386"/>
      <c r="F225" s="386"/>
      <c r="G225" s="386"/>
    </row>
    <row r="226" spans="1:7">
      <c r="A226" s="416"/>
      <c r="B226" s="386"/>
      <c r="C226" s="386"/>
      <c r="E226" s="386"/>
      <c r="F226" s="386"/>
      <c r="G226" s="386"/>
    </row>
    <row r="227" spans="1:7">
      <c r="A227" s="416"/>
      <c r="B227" s="386"/>
      <c r="C227" s="386"/>
      <c r="E227" s="386"/>
      <c r="F227" s="386"/>
      <c r="G227" s="386"/>
    </row>
    <row r="228" spans="1:7">
      <c r="A228" s="416"/>
      <c r="B228" s="386"/>
      <c r="C228" s="386"/>
      <c r="E228" s="386"/>
      <c r="F228" s="386"/>
      <c r="G228" s="386"/>
    </row>
    <row r="229" spans="1:7">
      <c r="A229" s="416"/>
      <c r="B229" s="386"/>
      <c r="C229" s="386"/>
      <c r="E229" s="386"/>
      <c r="F229" s="386"/>
      <c r="G229" s="386"/>
    </row>
    <row r="230" spans="1:7">
      <c r="A230" s="416"/>
      <c r="B230" s="386"/>
      <c r="C230" s="386"/>
      <c r="E230" s="386"/>
      <c r="F230" s="386"/>
      <c r="G230" s="386"/>
    </row>
    <row r="231" spans="1:7">
      <c r="A231" s="416"/>
      <c r="B231" s="386"/>
      <c r="C231" s="386"/>
      <c r="E231" s="386"/>
      <c r="F231" s="386"/>
      <c r="G231" s="386"/>
    </row>
    <row r="232" spans="1:7">
      <c r="A232" s="416"/>
      <c r="B232" s="386"/>
      <c r="C232" s="386"/>
      <c r="E232" s="386"/>
      <c r="F232" s="386"/>
      <c r="G232" s="386"/>
    </row>
    <row r="233" spans="1:7">
      <c r="A233" s="416"/>
      <c r="B233" s="386"/>
      <c r="C233" s="386"/>
      <c r="E233" s="386"/>
      <c r="F233" s="386"/>
      <c r="G233" s="386"/>
    </row>
    <row r="234" spans="1:7">
      <c r="A234" s="416"/>
      <c r="B234" s="386"/>
      <c r="C234" s="386"/>
      <c r="E234" s="386"/>
      <c r="F234" s="386"/>
      <c r="G234" s="386"/>
    </row>
    <row r="235" spans="1:7">
      <c r="A235" s="416"/>
      <c r="B235" s="386"/>
      <c r="C235" s="386"/>
      <c r="E235" s="386"/>
      <c r="F235" s="386"/>
      <c r="G235" s="386"/>
    </row>
    <row r="236" spans="1:7">
      <c r="A236" s="416"/>
      <c r="B236" s="386"/>
      <c r="C236" s="386"/>
      <c r="E236" s="386"/>
      <c r="F236" s="386"/>
      <c r="G236" s="386"/>
    </row>
    <row r="237" spans="1:7">
      <c r="A237" s="416"/>
      <c r="B237" s="386"/>
      <c r="C237" s="386"/>
      <c r="E237" s="386"/>
      <c r="F237" s="386"/>
      <c r="G237" s="386"/>
    </row>
    <row r="238" spans="1:7">
      <c r="A238" s="416"/>
      <c r="B238" s="386"/>
      <c r="C238" s="386"/>
      <c r="E238" s="386"/>
      <c r="F238" s="386"/>
      <c r="G238" s="386"/>
    </row>
    <row r="239" spans="1:7">
      <c r="A239" s="416"/>
      <c r="B239" s="386"/>
      <c r="C239" s="386"/>
      <c r="E239" s="386"/>
      <c r="F239" s="386"/>
      <c r="G239" s="386"/>
    </row>
    <row r="240" spans="1:7">
      <c r="A240" s="416"/>
      <c r="B240" s="386"/>
      <c r="C240" s="386"/>
      <c r="E240" s="386"/>
      <c r="F240" s="386"/>
      <c r="G240" s="386"/>
    </row>
    <row r="241" spans="1:7">
      <c r="A241" s="416"/>
      <c r="B241" s="386"/>
      <c r="C241" s="386"/>
      <c r="E241" s="386"/>
      <c r="F241" s="386"/>
      <c r="G241" s="386"/>
    </row>
    <row r="242" spans="1:7">
      <c r="A242" s="416"/>
      <c r="B242" s="386"/>
      <c r="C242" s="386"/>
      <c r="E242" s="386"/>
      <c r="F242" s="386"/>
      <c r="G242" s="386"/>
    </row>
    <row r="243" spans="1:7">
      <c r="A243" s="416"/>
      <c r="B243" s="386"/>
      <c r="C243" s="386"/>
      <c r="E243" s="386"/>
      <c r="F243" s="386"/>
      <c r="G243" s="386"/>
    </row>
    <row r="244" spans="1:7">
      <c r="A244" s="416"/>
      <c r="B244" s="386"/>
      <c r="C244" s="386"/>
      <c r="E244" s="386"/>
      <c r="F244" s="386"/>
      <c r="G244" s="386"/>
    </row>
    <row r="245" spans="1:7">
      <c r="A245" s="416"/>
      <c r="B245" s="386"/>
      <c r="C245" s="386"/>
      <c r="E245" s="386"/>
      <c r="F245" s="386"/>
      <c r="G245" s="386"/>
    </row>
    <row r="246" spans="1:7">
      <c r="A246" s="416"/>
      <c r="B246" s="386"/>
      <c r="C246" s="386"/>
      <c r="E246" s="386"/>
      <c r="F246" s="386"/>
      <c r="G246" s="386"/>
    </row>
    <row r="247" spans="1:7">
      <c r="A247" s="416"/>
      <c r="B247" s="386"/>
      <c r="C247" s="386"/>
      <c r="E247" s="386"/>
      <c r="F247" s="386"/>
      <c r="G247" s="386"/>
    </row>
    <row r="248" spans="1:7">
      <c r="A248" s="416"/>
      <c r="B248" s="386"/>
      <c r="C248" s="386"/>
      <c r="E248" s="386"/>
      <c r="F248" s="386"/>
      <c r="G248" s="386"/>
    </row>
    <row r="249" spans="1:7">
      <c r="A249" s="416"/>
      <c r="B249" s="386"/>
      <c r="C249" s="386"/>
      <c r="E249" s="386"/>
      <c r="F249" s="386"/>
      <c r="G249" s="386"/>
    </row>
    <row r="250" spans="1:7">
      <c r="A250" s="416"/>
      <c r="B250" s="386"/>
      <c r="C250" s="386"/>
      <c r="E250" s="386"/>
      <c r="F250" s="386"/>
      <c r="G250" s="386"/>
    </row>
    <row r="251" spans="1:7">
      <c r="A251" s="416"/>
      <c r="B251" s="386"/>
      <c r="C251" s="386"/>
      <c r="E251" s="386"/>
      <c r="F251" s="386"/>
      <c r="G251" s="386"/>
    </row>
    <row r="252" spans="1:7">
      <c r="A252" s="416"/>
      <c r="B252" s="386"/>
      <c r="C252" s="386"/>
      <c r="E252" s="386"/>
      <c r="F252" s="386"/>
      <c r="G252" s="386"/>
    </row>
    <row r="253" spans="1:7">
      <c r="A253" s="416"/>
      <c r="B253" s="386"/>
      <c r="C253" s="386"/>
      <c r="E253" s="386"/>
      <c r="F253" s="386"/>
      <c r="G253" s="386"/>
    </row>
    <row r="254" spans="1:7">
      <c r="A254" s="416"/>
      <c r="B254" s="386"/>
      <c r="C254" s="386"/>
      <c r="E254" s="386"/>
      <c r="F254" s="386"/>
      <c r="G254" s="386"/>
    </row>
    <row r="255" spans="1:7">
      <c r="A255" s="416"/>
      <c r="B255" s="386"/>
      <c r="C255" s="386"/>
      <c r="E255" s="386"/>
      <c r="F255" s="386"/>
      <c r="G255" s="386"/>
    </row>
    <row r="256" spans="1:7">
      <c r="A256" s="416"/>
      <c r="B256" s="386"/>
      <c r="C256" s="386"/>
      <c r="E256" s="386"/>
      <c r="F256" s="386"/>
      <c r="G256" s="386"/>
    </row>
    <row r="257" spans="1:7">
      <c r="A257" s="416"/>
      <c r="B257" s="386"/>
      <c r="C257" s="386"/>
      <c r="E257" s="386"/>
      <c r="F257" s="386"/>
      <c r="G257" s="386"/>
    </row>
    <row r="258" spans="1:7">
      <c r="A258" s="416"/>
      <c r="B258" s="386"/>
      <c r="C258" s="386"/>
      <c r="E258" s="386"/>
      <c r="F258" s="386"/>
      <c r="G258" s="386"/>
    </row>
    <row r="259" spans="1:7">
      <c r="A259" s="416"/>
      <c r="B259" s="386"/>
      <c r="C259" s="386"/>
      <c r="E259" s="386"/>
      <c r="F259" s="386"/>
      <c r="G259" s="386"/>
    </row>
    <row r="260" spans="1:7">
      <c r="A260" s="416"/>
      <c r="B260" s="386"/>
      <c r="C260" s="386"/>
      <c r="E260" s="386"/>
      <c r="F260" s="386"/>
      <c r="G260" s="386"/>
    </row>
    <row r="261" spans="1:7">
      <c r="A261" s="416"/>
      <c r="B261" s="386"/>
      <c r="C261" s="386"/>
      <c r="E261" s="386"/>
      <c r="F261" s="386"/>
      <c r="G261" s="386"/>
    </row>
    <row r="262" spans="1:7">
      <c r="A262" s="416"/>
      <c r="B262" s="386"/>
      <c r="C262" s="386"/>
      <c r="E262" s="386"/>
      <c r="F262" s="386"/>
      <c r="G262" s="386"/>
    </row>
    <row r="263" spans="1:7">
      <c r="A263" s="416"/>
      <c r="B263" s="386"/>
      <c r="C263" s="386"/>
      <c r="E263" s="386"/>
      <c r="F263" s="386"/>
      <c r="G263" s="386"/>
    </row>
    <row r="264" spans="1:7">
      <c r="A264" s="416"/>
      <c r="B264" s="386"/>
      <c r="C264" s="386"/>
      <c r="E264" s="386"/>
      <c r="F264" s="386"/>
      <c r="G264" s="386"/>
    </row>
    <row r="265" spans="1:7">
      <c r="A265" s="416"/>
      <c r="B265" s="386"/>
      <c r="C265" s="386"/>
      <c r="E265" s="386"/>
      <c r="F265" s="386"/>
      <c r="G265" s="386"/>
    </row>
    <row r="266" spans="1:7">
      <c r="A266" s="416"/>
      <c r="B266" s="386"/>
      <c r="C266" s="386"/>
      <c r="E266" s="386"/>
      <c r="F266" s="386"/>
      <c r="G266" s="386"/>
    </row>
    <row r="267" spans="1:7">
      <c r="A267" s="416"/>
      <c r="B267" s="386"/>
      <c r="C267" s="386"/>
      <c r="E267" s="386"/>
      <c r="F267" s="386"/>
      <c r="G267" s="386"/>
    </row>
    <row r="268" spans="1:7">
      <c r="A268" s="416"/>
      <c r="B268" s="386"/>
      <c r="C268" s="386"/>
      <c r="E268" s="386"/>
      <c r="F268" s="386"/>
      <c r="G268" s="386"/>
    </row>
    <row r="269" spans="1:7">
      <c r="A269" s="416"/>
      <c r="B269" s="386"/>
      <c r="C269" s="386"/>
      <c r="E269" s="386"/>
      <c r="F269" s="386"/>
      <c r="G269" s="386"/>
    </row>
    <row r="270" spans="1:7">
      <c r="A270" s="416"/>
      <c r="B270" s="386"/>
      <c r="C270" s="386"/>
      <c r="E270" s="386"/>
      <c r="F270" s="386"/>
      <c r="G270" s="386"/>
    </row>
    <row r="271" spans="1:7">
      <c r="A271" s="416"/>
      <c r="B271" s="386"/>
      <c r="C271" s="386"/>
      <c r="E271" s="386"/>
      <c r="F271" s="386"/>
      <c r="G271" s="386"/>
    </row>
    <row r="272" spans="1:7">
      <c r="A272" s="416"/>
      <c r="B272" s="386"/>
      <c r="C272" s="386"/>
      <c r="E272" s="386"/>
      <c r="F272" s="386"/>
      <c r="G272" s="386"/>
    </row>
    <row r="273" spans="1:7">
      <c r="A273" s="416"/>
      <c r="B273" s="386"/>
      <c r="C273" s="386"/>
      <c r="E273" s="386"/>
      <c r="F273" s="386"/>
      <c r="G273" s="386"/>
    </row>
    <row r="274" spans="1:7">
      <c r="A274" s="416"/>
      <c r="B274" s="386"/>
      <c r="C274" s="386"/>
      <c r="E274" s="386"/>
      <c r="F274" s="386"/>
      <c r="G274" s="386"/>
    </row>
    <row r="275" spans="1:7">
      <c r="A275" s="416"/>
      <c r="B275" s="386"/>
      <c r="C275" s="386"/>
      <c r="E275" s="386"/>
      <c r="F275" s="386"/>
      <c r="G275" s="386"/>
    </row>
    <row r="276" spans="1:7">
      <c r="A276" s="416"/>
      <c r="B276" s="386"/>
      <c r="C276" s="386"/>
      <c r="E276" s="386"/>
      <c r="F276" s="386"/>
      <c r="G276" s="386"/>
    </row>
    <row r="277" spans="1:7">
      <c r="A277" s="416"/>
      <c r="B277" s="386"/>
      <c r="C277" s="386"/>
      <c r="E277" s="386"/>
      <c r="F277" s="386"/>
      <c r="G277" s="386"/>
    </row>
    <row r="278" spans="1:7">
      <c r="A278" s="416"/>
      <c r="B278" s="386"/>
      <c r="C278" s="386"/>
      <c r="E278" s="386"/>
      <c r="F278" s="386"/>
      <c r="G278" s="386"/>
    </row>
    <row r="279" spans="1:7">
      <c r="A279" s="416"/>
      <c r="B279" s="386"/>
      <c r="C279" s="386"/>
      <c r="E279" s="386"/>
      <c r="F279" s="386"/>
      <c r="G279" s="386"/>
    </row>
    <row r="280" spans="1:7">
      <c r="A280" s="416"/>
      <c r="B280" s="386"/>
      <c r="C280" s="386"/>
      <c r="E280" s="386"/>
      <c r="F280" s="386"/>
      <c r="G280" s="386"/>
    </row>
    <row r="281" spans="1:7">
      <c r="A281" s="416"/>
      <c r="B281" s="386"/>
      <c r="C281" s="386"/>
      <c r="E281" s="386"/>
      <c r="F281" s="386"/>
      <c r="G281" s="386"/>
    </row>
    <row r="282" spans="1:7">
      <c r="A282" s="416"/>
      <c r="B282" s="386"/>
      <c r="C282" s="386"/>
      <c r="E282" s="386"/>
      <c r="F282" s="386"/>
      <c r="G282" s="386"/>
    </row>
    <row r="283" spans="1:7">
      <c r="A283" s="416"/>
      <c r="B283" s="386"/>
      <c r="C283" s="386"/>
      <c r="E283" s="386"/>
      <c r="F283" s="386"/>
      <c r="G283" s="386"/>
    </row>
    <row r="284" spans="1:7">
      <c r="A284" s="416"/>
      <c r="B284" s="386"/>
      <c r="C284" s="386"/>
      <c r="E284" s="386"/>
      <c r="F284" s="386"/>
      <c r="G284" s="386"/>
    </row>
    <row r="285" spans="1:7">
      <c r="A285" s="416"/>
      <c r="B285" s="386"/>
      <c r="C285" s="386"/>
      <c r="E285" s="386"/>
      <c r="F285" s="386"/>
      <c r="G285" s="386"/>
    </row>
    <row r="286" spans="1:7">
      <c r="A286" s="416"/>
      <c r="B286" s="386"/>
      <c r="C286" s="386"/>
      <c r="E286" s="386"/>
      <c r="F286" s="386"/>
      <c r="G286" s="386"/>
    </row>
    <row r="287" spans="1:7">
      <c r="A287" s="416"/>
      <c r="B287" s="386"/>
      <c r="C287" s="386"/>
      <c r="E287" s="386"/>
      <c r="F287" s="386"/>
      <c r="G287" s="386"/>
    </row>
    <row r="288" spans="1:7">
      <c r="A288" s="416"/>
      <c r="B288" s="386"/>
      <c r="C288" s="386"/>
      <c r="E288" s="386"/>
      <c r="F288" s="386"/>
      <c r="G288" s="386"/>
    </row>
    <row r="289" spans="1:7">
      <c r="A289" s="416"/>
      <c r="B289" s="386"/>
      <c r="C289" s="386"/>
      <c r="E289" s="386"/>
      <c r="F289" s="386"/>
      <c r="G289" s="386"/>
    </row>
    <row r="290" spans="1:7">
      <c r="A290" s="416"/>
      <c r="B290" s="386"/>
      <c r="C290" s="386"/>
      <c r="E290" s="386"/>
      <c r="F290" s="386"/>
      <c r="G290" s="386"/>
    </row>
    <row r="291" spans="1:7">
      <c r="A291" s="416"/>
      <c r="B291" s="386"/>
      <c r="C291" s="386"/>
      <c r="E291" s="386"/>
      <c r="F291" s="386"/>
      <c r="G291" s="386"/>
    </row>
    <row r="292" spans="1:7">
      <c r="A292" s="416"/>
      <c r="B292" s="386"/>
      <c r="C292" s="386"/>
      <c r="E292" s="386"/>
      <c r="F292" s="386"/>
      <c r="G292" s="386"/>
    </row>
    <row r="293" spans="1:7">
      <c r="A293" s="416"/>
      <c r="B293" s="386"/>
      <c r="C293" s="386"/>
      <c r="E293" s="386"/>
      <c r="F293" s="386"/>
      <c r="G293" s="386"/>
    </row>
    <row r="294" spans="1:7">
      <c r="A294" s="416"/>
      <c r="B294" s="386"/>
      <c r="C294" s="386"/>
      <c r="E294" s="386"/>
      <c r="F294" s="386"/>
      <c r="G294" s="386"/>
    </row>
    <row r="295" spans="1:7">
      <c r="A295" s="416"/>
      <c r="B295" s="386"/>
      <c r="C295" s="386"/>
      <c r="E295" s="386"/>
      <c r="F295" s="386"/>
      <c r="G295" s="386"/>
    </row>
    <row r="296" spans="1:7">
      <c r="A296" s="416"/>
      <c r="B296" s="386"/>
      <c r="C296" s="386"/>
      <c r="E296" s="386"/>
      <c r="F296" s="386"/>
      <c r="G296" s="386"/>
    </row>
    <row r="297" spans="1:7">
      <c r="A297" s="416"/>
      <c r="B297" s="386"/>
      <c r="C297" s="386"/>
      <c r="E297" s="386"/>
      <c r="F297" s="386"/>
      <c r="G297" s="386"/>
    </row>
    <row r="298" spans="1:7">
      <c r="A298" s="416"/>
      <c r="B298" s="386"/>
      <c r="C298" s="386"/>
      <c r="E298" s="386"/>
      <c r="F298" s="386"/>
      <c r="G298" s="386"/>
    </row>
    <row r="299" spans="1:7">
      <c r="A299" s="416"/>
      <c r="B299" s="386"/>
      <c r="C299" s="386"/>
      <c r="E299" s="386"/>
      <c r="F299" s="386"/>
      <c r="G299" s="386"/>
    </row>
    <row r="300" spans="1:7">
      <c r="A300" s="416"/>
      <c r="B300" s="386"/>
      <c r="C300" s="386"/>
      <c r="E300" s="386"/>
      <c r="F300" s="386"/>
      <c r="G300" s="386"/>
    </row>
    <row r="301" spans="1:7">
      <c r="A301" s="416"/>
      <c r="B301" s="386"/>
      <c r="C301" s="386"/>
      <c r="E301" s="386"/>
      <c r="F301" s="386"/>
      <c r="G301" s="386"/>
    </row>
    <row r="302" spans="1:7">
      <c r="A302" s="416"/>
      <c r="B302" s="386"/>
      <c r="C302" s="386"/>
      <c r="E302" s="386"/>
      <c r="F302" s="386"/>
      <c r="G302" s="386"/>
    </row>
    <row r="303" spans="1:7">
      <c r="A303" s="416"/>
      <c r="B303" s="386"/>
      <c r="C303" s="386"/>
      <c r="E303" s="386"/>
      <c r="F303" s="386"/>
      <c r="G303" s="386"/>
    </row>
    <row r="304" spans="1:7">
      <c r="A304" s="416"/>
      <c r="B304" s="386"/>
      <c r="C304" s="386"/>
      <c r="E304" s="386"/>
      <c r="F304" s="386"/>
      <c r="G304" s="386"/>
    </row>
    <row r="305" spans="1:7">
      <c r="A305" s="416"/>
      <c r="B305" s="386"/>
      <c r="C305" s="386"/>
      <c r="E305" s="386"/>
      <c r="F305" s="386"/>
      <c r="G305" s="386"/>
    </row>
    <row r="306" spans="1:7">
      <c r="A306" s="416"/>
      <c r="B306" s="386"/>
      <c r="C306" s="386"/>
      <c r="E306" s="386"/>
      <c r="F306" s="386"/>
      <c r="G306" s="386"/>
    </row>
    <row r="307" spans="1:7">
      <c r="A307" s="416"/>
      <c r="B307" s="386"/>
      <c r="C307" s="386"/>
      <c r="E307" s="386"/>
      <c r="F307" s="386"/>
      <c r="G307" s="386"/>
    </row>
    <row r="308" spans="1:7">
      <c r="A308" s="416"/>
      <c r="B308" s="386"/>
      <c r="C308" s="386"/>
      <c r="E308" s="386"/>
      <c r="F308" s="386"/>
      <c r="G308" s="386"/>
    </row>
    <row r="309" spans="1:7">
      <c r="A309" s="416"/>
      <c r="B309" s="386"/>
      <c r="C309" s="386"/>
      <c r="E309" s="386"/>
      <c r="F309" s="386"/>
      <c r="G309" s="386"/>
    </row>
    <row r="310" spans="1:7">
      <c r="A310" s="416"/>
      <c r="B310" s="386"/>
      <c r="C310" s="386"/>
      <c r="E310" s="386"/>
      <c r="F310" s="386"/>
      <c r="G310" s="386"/>
    </row>
    <row r="311" spans="1:7">
      <c r="A311" s="416"/>
      <c r="B311" s="386"/>
      <c r="C311" s="386"/>
      <c r="E311" s="386"/>
      <c r="F311" s="386"/>
      <c r="G311" s="386"/>
    </row>
    <row r="312" spans="1:7">
      <c r="A312" s="416"/>
      <c r="B312" s="386"/>
      <c r="C312" s="386"/>
      <c r="E312" s="386"/>
      <c r="F312" s="386"/>
      <c r="G312" s="386"/>
    </row>
    <row r="313" spans="1:7">
      <c r="A313" s="416"/>
      <c r="B313" s="386"/>
      <c r="C313" s="386"/>
      <c r="E313" s="386"/>
      <c r="F313" s="386"/>
      <c r="G313" s="386"/>
    </row>
    <row r="314" spans="1:7">
      <c r="A314" s="416"/>
      <c r="B314" s="386"/>
      <c r="C314" s="386"/>
      <c r="E314" s="386"/>
      <c r="F314" s="386"/>
      <c r="G314" s="386"/>
    </row>
    <row r="315" spans="1:7">
      <c r="A315" s="416"/>
      <c r="B315" s="386"/>
      <c r="C315" s="386"/>
      <c r="E315" s="386"/>
      <c r="F315" s="386"/>
      <c r="G315" s="386"/>
    </row>
    <row r="316" spans="1:7">
      <c r="A316" s="416"/>
      <c r="B316" s="386"/>
      <c r="C316" s="386"/>
      <c r="E316" s="386"/>
      <c r="F316" s="386"/>
      <c r="G316" s="386"/>
    </row>
    <row r="317" spans="1:7">
      <c r="A317" s="416"/>
      <c r="B317" s="386"/>
      <c r="C317" s="386"/>
      <c r="E317" s="386"/>
      <c r="F317" s="386"/>
      <c r="G317" s="386"/>
    </row>
    <row r="318" spans="1:7">
      <c r="A318" s="416"/>
      <c r="B318" s="386"/>
      <c r="C318" s="386"/>
      <c r="E318" s="386"/>
      <c r="F318" s="386"/>
      <c r="G318" s="386"/>
    </row>
    <row r="319" spans="1:7">
      <c r="A319" s="416"/>
      <c r="B319" s="386"/>
      <c r="C319" s="386"/>
      <c r="E319" s="386"/>
      <c r="F319" s="386"/>
      <c r="G319" s="386"/>
    </row>
    <row r="320" spans="1:7">
      <c r="A320" s="416"/>
      <c r="B320" s="386"/>
      <c r="C320" s="386"/>
      <c r="E320" s="386"/>
      <c r="F320" s="386"/>
      <c r="G320" s="386"/>
    </row>
    <row r="321" spans="1:7">
      <c r="A321" s="416"/>
      <c r="B321" s="386"/>
      <c r="C321" s="386"/>
      <c r="E321" s="386"/>
      <c r="F321" s="386"/>
      <c r="G321" s="386"/>
    </row>
    <row r="322" spans="1:7">
      <c r="A322" s="416"/>
      <c r="B322" s="386"/>
      <c r="C322" s="386"/>
      <c r="E322" s="386"/>
      <c r="F322" s="386"/>
      <c r="G322" s="386"/>
    </row>
    <row r="323" spans="1:7">
      <c r="A323" s="416"/>
      <c r="B323" s="386"/>
      <c r="C323" s="386"/>
      <c r="E323" s="386"/>
      <c r="F323" s="386"/>
      <c r="G323" s="386"/>
    </row>
    <row r="324" spans="1:7">
      <c r="A324" s="416"/>
      <c r="B324" s="386"/>
      <c r="C324" s="386"/>
      <c r="E324" s="386"/>
      <c r="F324" s="386"/>
      <c r="G324" s="386"/>
    </row>
    <row r="325" spans="1:7">
      <c r="A325" s="416"/>
      <c r="B325" s="386"/>
      <c r="C325" s="386"/>
      <c r="E325" s="386"/>
      <c r="F325" s="386"/>
      <c r="G325" s="386"/>
    </row>
    <row r="326" spans="1:7">
      <c r="A326" s="416"/>
      <c r="B326" s="386"/>
      <c r="C326" s="386"/>
      <c r="E326" s="386"/>
      <c r="F326" s="386"/>
      <c r="G326" s="386"/>
    </row>
    <row r="327" spans="1:7">
      <c r="A327" s="416"/>
      <c r="B327" s="386"/>
      <c r="C327" s="386"/>
      <c r="E327" s="386"/>
      <c r="F327" s="386"/>
      <c r="G327" s="386"/>
    </row>
    <row r="328" spans="1:7">
      <c r="A328" s="416"/>
      <c r="B328" s="386"/>
      <c r="C328" s="386"/>
      <c r="E328" s="386"/>
      <c r="F328" s="386"/>
      <c r="G328" s="386"/>
    </row>
    <row r="329" spans="1:7">
      <c r="A329" s="416"/>
      <c r="B329" s="386"/>
      <c r="C329" s="386"/>
      <c r="E329" s="386"/>
      <c r="F329" s="386"/>
      <c r="G329" s="386"/>
    </row>
    <row r="330" spans="1:7">
      <c r="A330" s="416"/>
      <c r="B330" s="386"/>
      <c r="C330" s="386"/>
      <c r="E330" s="386"/>
      <c r="F330" s="386"/>
      <c r="G330" s="386"/>
    </row>
    <row r="331" spans="1:7">
      <c r="A331" s="416"/>
      <c r="B331" s="386"/>
      <c r="C331" s="386"/>
      <c r="E331" s="386"/>
      <c r="F331" s="386"/>
      <c r="G331" s="386"/>
    </row>
    <row r="332" spans="1:7">
      <c r="A332" s="416"/>
      <c r="B332" s="386"/>
      <c r="C332" s="386"/>
      <c r="E332" s="386"/>
      <c r="F332" s="386"/>
      <c r="G332" s="386"/>
    </row>
    <row r="333" spans="1:7">
      <c r="A333" s="416"/>
      <c r="B333" s="386"/>
      <c r="C333" s="386"/>
      <c r="E333" s="386"/>
      <c r="F333" s="386"/>
      <c r="G333" s="386"/>
    </row>
    <row r="334" spans="1:7">
      <c r="A334" s="416"/>
      <c r="B334" s="386"/>
      <c r="C334" s="386"/>
      <c r="E334" s="386"/>
      <c r="F334" s="386"/>
      <c r="G334" s="386"/>
    </row>
    <row r="335" spans="1:7">
      <c r="A335" s="416"/>
      <c r="B335" s="386"/>
      <c r="C335" s="386"/>
      <c r="E335" s="386"/>
      <c r="F335" s="386"/>
      <c r="G335" s="386"/>
    </row>
    <row r="336" spans="1:7">
      <c r="A336" s="416"/>
      <c r="B336" s="386"/>
      <c r="C336" s="386"/>
      <c r="E336" s="386"/>
      <c r="F336" s="386"/>
      <c r="G336" s="386"/>
    </row>
    <row r="337" spans="1:7">
      <c r="A337" s="416"/>
      <c r="B337" s="386"/>
      <c r="C337" s="386"/>
      <c r="E337" s="386"/>
      <c r="F337" s="386"/>
      <c r="G337" s="386"/>
    </row>
    <row r="338" spans="1:7">
      <c r="A338" s="416"/>
      <c r="B338" s="386"/>
      <c r="C338" s="386"/>
      <c r="E338" s="386"/>
      <c r="F338" s="386"/>
      <c r="G338" s="386"/>
    </row>
    <row r="339" spans="1:7">
      <c r="A339" s="416"/>
      <c r="B339" s="386"/>
      <c r="C339" s="386"/>
      <c r="E339" s="386"/>
      <c r="F339" s="386"/>
      <c r="G339" s="386"/>
    </row>
    <row r="340" spans="1:7">
      <c r="A340" s="416"/>
      <c r="B340" s="386"/>
      <c r="C340" s="386"/>
      <c r="E340" s="386"/>
      <c r="F340" s="386"/>
      <c r="G340" s="386"/>
    </row>
    <row r="341" spans="1:7">
      <c r="A341" s="416"/>
      <c r="B341" s="386"/>
      <c r="C341" s="386"/>
      <c r="E341" s="386"/>
      <c r="F341" s="386"/>
      <c r="G341" s="386"/>
    </row>
    <row r="342" spans="1:7">
      <c r="A342" s="416"/>
      <c r="B342" s="386"/>
      <c r="C342" s="386"/>
      <c r="E342" s="386"/>
      <c r="F342" s="386"/>
      <c r="G342" s="386"/>
    </row>
    <row r="343" spans="1:7">
      <c r="A343" s="416"/>
      <c r="B343" s="386"/>
      <c r="C343" s="386"/>
      <c r="E343" s="386"/>
      <c r="F343" s="386"/>
      <c r="G343" s="386"/>
    </row>
    <row r="344" spans="1:7">
      <c r="A344" s="416"/>
      <c r="B344" s="386"/>
      <c r="C344" s="386"/>
      <c r="E344" s="386"/>
      <c r="F344" s="386"/>
      <c r="G344" s="386"/>
    </row>
    <row r="345" spans="1:7">
      <c r="A345" s="416"/>
      <c r="B345" s="386"/>
      <c r="C345" s="386"/>
      <c r="E345" s="386"/>
      <c r="F345" s="386"/>
      <c r="G345" s="386"/>
    </row>
    <row r="346" spans="1:7">
      <c r="A346" s="416"/>
      <c r="B346" s="386"/>
      <c r="C346" s="386"/>
      <c r="E346" s="386"/>
      <c r="F346" s="386"/>
      <c r="G346" s="386"/>
    </row>
    <row r="347" spans="1:7">
      <c r="A347" s="416"/>
      <c r="B347" s="386"/>
      <c r="C347" s="386"/>
      <c r="E347" s="386"/>
      <c r="F347" s="386"/>
      <c r="G347" s="386"/>
    </row>
    <row r="348" spans="1:7">
      <c r="A348" s="416"/>
      <c r="B348" s="386"/>
      <c r="C348" s="386"/>
      <c r="E348" s="386"/>
      <c r="F348" s="386"/>
      <c r="G348" s="386"/>
    </row>
    <row r="349" spans="1:7">
      <c r="A349" s="416"/>
      <c r="B349" s="386"/>
      <c r="C349" s="386"/>
      <c r="E349" s="386"/>
      <c r="F349" s="386"/>
      <c r="G349" s="386"/>
    </row>
    <row r="350" spans="1:7">
      <c r="A350" s="416"/>
      <c r="B350" s="386"/>
      <c r="C350" s="386"/>
      <c r="E350" s="386"/>
      <c r="F350" s="386"/>
      <c r="G350" s="386"/>
    </row>
    <row r="351" spans="1:7">
      <c r="A351" s="416"/>
      <c r="B351" s="386"/>
      <c r="C351" s="386"/>
      <c r="E351" s="386"/>
      <c r="F351" s="386"/>
      <c r="G351" s="386"/>
    </row>
    <row r="352" spans="1:7">
      <c r="A352" s="416"/>
      <c r="B352" s="386"/>
      <c r="C352" s="386"/>
      <c r="E352" s="386"/>
      <c r="F352" s="386"/>
      <c r="G352" s="386"/>
    </row>
    <row r="353" spans="1:7">
      <c r="A353" s="416"/>
      <c r="B353" s="386"/>
      <c r="C353" s="386"/>
      <c r="E353" s="386"/>
      <c r="F353" s="386"/>
      <c r="G353" s="386"/>
    </row>
    <row r="354" spans="1:7">
      <c r="A354" s="416"/>
      <c r="B354" s="386"/>
      <c r="C354" s="386"/>
      <c r="E354" s="386"/>
      <c r="F354" s="386"/>
      <c r="G354" s="386"/>
    </row>
    <row r="355" spans="1:7">
      <c r="A355" s="416"/>
      <c r="B355" s="386"/>
      <c r="C355" s="386"/>
      <c r="E355" s="386"/>
      <c r="F355" s="386"/>
      <c r="G355" s="386"/>
    </row>
    <row r="356" spans="1:7">
      <c r="A356" s="416"/>
      <c r="B356" s="386"/>
      <c r="C356" s="386"/>
      <c r="E356" s="386"/>
      <c r="F356" s="386"/>
      <c r="G356" s="386"/>
    </row>
    <row r="357" spans="1:7">
      <c r="A357" s="416"/>
      <c r="B357" s="386"/>
      <c r="C357" s="386"/>
      <c r="E357" s="386"/>
      <c r="F357" s="386"/>
      <c r="G357" s="386"/>
    </row>
    <row r="358" spans="1:7">
      <c r="A358" s="416"/>
      <c r="B358" s="386"/>
      <c r="C358" s="386"/>
      <c r="E358" s="386"/>
      <c r="F358" s="386"/>
      <c r="G358" s="386"/>
    </row>
    <row r="359" spans="1:7">
      <c r="A359" s="416"/>
      <c r="B359" s="386"/>
      <c r="C359" s="386"/>
      <c r="E359" s="386"/>
      <c r="F359" s="386"/>
      <c r="G359" s="386"/>
    </row>
    <row r="360" spans="1:7">
      <c r="A360" s="416"/>
      <c r="B360" s="386"/>
      <c r="C360" s="386"/>
      <c r="E360" s="386"/>
      <c r="F360" s="386"/>
      <c r="G360" s="386"/>
    </row>
    <row r="361" spans="1:7">
      <c r="A361" s="416"/>
      <c r="B361" s="386"/>
      <c r="C361" s="386"/>
      <c r="E361" s="386"/>
      <c r="F361" s="386"/>
      <c r="G361" s="386"/>
    </row>
    <row r="362" spans="1:7">
      <c r="A362" s="416"/>
      <c r="B362" s="386"/>
      <c r="C362" s="386"/>
      <c r="E362" s="386"/>
      <c r="F362" s="386"/>
      <c r="G362" s="386"/>
    </row>
    <row r="363" spans="1:7">
      <c r="A363" s="416"/>
      <c r="B363" s="386"/>
      <c r="C363" s="386"/>
      <c r="E363" s="386"/>
      <c r="F363" s="386"/>
      <c r="G363" s="386"/>
    </row>
    <row r="364" spans="1:7">
      <c r="A364" s="416"/>
      <c r="B364" s="386"/>
      <c r="C364" s="386"/>
      <c r="E364" s="386"/>
      <c r="F364" s="386"/>
      <c r="G364" s="386"/>
    </row>
    <row r="365" spans="1:7">
      <c r="A365" s="416"/>
      <c r="B365" s="386"/>
      <c r="C365" s="386"/>
      <c r="E365" s="386"/>
      <c r="F365" s="386"/>
      <c r="G365" s="386"/>
    </row>
    <row r="366" spans="1:7">
      <c r="A366" s="416"/>
      <c r="B366" s="386"/>
      <c r="C366" s="386"/>
      <c r="E366" s="386"/>
      <c r="F366" s="386"/>
      <c r="G366" s="386"/>
    </row>
    <row r="367" spans="1:7">
      <c r="A367" s="416"/>
      <c r="B367" s="386"/>
      <c r="C367" s="386"/>
      <c r="E367" s="386"/>
      <c r="F367" s="386"/>
      <c r="G367" s="386"/>
    </row>
    <row r="368" spans="1:7">
      <c r="A368" s="416"/>
      <c r="B368" s="386"/>
      <c r="C368" s="386"/>
      <c r="E368" s="386"/>
      <c r="F368" s="386"/>
      <c r="G368" s="386"/>
    </row>
    <row r="369" spans="1:7">
      <c r="A369" s="416"/>
      <c r="B369" s="386"/>
      <c r="C369" s="386"/>
      <c r="E369" s="386"/>
      <c r="F369" s="386"/>
      <c r="G369" s="386"/>
    </row>
    <row r="370" spans="1:7">
      <c r="A370" s="416"/>
      <c r="B370" s="386"/>
      <c r="C370" s="386"/>
      <c r="E370" s="386"/>
      <c r="F370" s="386"/>
      <c r="G370" s="386"/>
    </row>
    <row r="371" spans="1:7">
      <c r="A371" s="416"/>
      <c r="B371" s="386"/>
      <c r="C371" s="386"/>
      <c r="E371" s="386"/>
      <c r="F371" s="386"/>
      <c r="G371" s="386"/>
    </row>
    <row r="372" spans="1:7">
      <c r="A372" s="416"/>
      <c r="B372" s="386"/>
      <c r="C372" s="386"/>
      <c r="E372" s="386"/>
      <c r="F372" s="386"/>
      <c r="G372" s="386"/>
    </row>
    <row r="373" spans="1:7">
      <c r="A373" s="416"/>
      <c r="B373" s="386"/>
      <c r="C373" s="386"/>
      <c r="E373" s="386"/>
      <c r="F373" s="386"/>
      <c r="G373" s="386"/>
    </row>
    <row r="374" spans="1:7">
      <c r="A374" s="416"/>
      <c r="B374" s="386"/>
      <c r="C374" s="386"/>
      <c r="E374" s="386"/>
      <c r="F374" s="386"/>
      <c r="G374" s="386"/>
    </row>
    <row r="375" spans="1:7">
      <c r="A375" s="416"/>
      <c r="B375" s="386"/>
      <c r="C375" s="386"/>
      <c r="E375" s="386"/>
      <c r="F375" s="386"/>
      <c r="G375" s="386"/>
    </row>
    <row r="376" spans="1:7">
      <c r="A376" s="416"/>
      <c r="B376" s="386"/>
      <c r="C376" s="386"/>
      <c r="E376" s="386"/>
      <c r="F376" s="386"/>
      <c r="G376" s="386"/>
    </row>
    <row r="377" spans="1:7">
      <c r="A377" s="416"/>
      <c r="B377" s="386"/>
      <c r="C377" s="386"/>
      <c r="E377" s="386"/>
      <c r="F377" s="386"/>
      <c r="G377" s="386"/>
    </row>
    <row r="378" spans="1:7">
      <c r="A378" s="416"/>
      <c r="B378" s="386"/>
      <c r="C378" s="386"/>
      <c r="E378" s="386"/>
      <c r="F378" s="386"/>
      <c r="G378" s="386"/>
    </row>
    <row r="379" spans="1:7">
      <c r="A379" s="416"/>
      <c r="B379" s="386"/>
      <c r="C379" s="386"/>
      <c r="E379" s="386"/>
      <c r="F379" s="386"/>
      <c r="G379" s="386"/>
    </row>
    <row r="380" spans="1:7">
      <c r="A380" s="416"/>
      <c r="B380" s="386"/>
      <c r="C380" s="386"/>
      <c r="E380" s="386"/>
      <c r="F380" s="386"/>
      <c r="G380" s="386"/>
    </row>
    <row r="381" spans="1:7">
      <c r="A381" s="416"/>
      <c r="B381" s="386"/>
      <c r="C381" s="386"/>
      <c r="E381" s="386"/>
      <c r="F381" s="386"/>
      <c r="G381" s="386"/>
    </row>
    <row r="382" spans="1:7">
      <c r="A382" s="416"/>
      <c r="B382" s="386"/>
      <c r="C382" s="386"/>
      <c r="E382" s="386"/>
      <c r="F382" s="386"/>
      <c r="G382" s="386"/>
    </row>
    <row r="383" spans="1:7">
      <c r="A383" s="416"/>
      <c r="B383" s="386"/>
      <c r="C383" s="386"/>
      <c r="E383" s="386"/>
      <c r="F383" s="386"/>
      <c r="G383" s="386"/>
    </row>
    <row r="384" spans="1:7">
      <c r="A384" s="416"/>
      <c r="B384" s="386"/>
      <c r="C384" s="386"/>
      <c r="E384" s="386"/>
      <c r="F384" s="386"/>
      <c r="G384" s="386"/>
    </row>
    <row r="385" spans="1:7">
      <c r="A385" s="416"/>
      <c r="B385" s="386"/>
      <c r="C385" s="386"/>
      <c r="E385" s="386"/>
      <c r="F385" s="386"/>
      <c r="G385" s="386"/>
    </row>
    <row r="386" spans="1:7">
      <c r="A386" s="416"/>
      <c r="B386" s="386"/>
      <c r="C386" s="386"/>
      <c r="E386" s="386"/>
      <c r="F386" s="386"/>
      <c r="G386" s="386"/>
    </row>
    <row r="387" spans="1:7">
      <c r="A387" s="416"/>
      <c r="B387" s="386"/>
      <c r="C387" s="386"/>
      <c r="E387" s="386"/>
      <c r="F387" s="386"/>
      <c r="G387" s="386"/>
    </row>
    <row r="388" spans="1:7">
      <c r="A388" s="416"/>
      <c r="B388" s="386"/>
      <c r="C388" s="386"/>
      <c r="E388" s="386"/>
      <c r="F388" s="386"/>
      <c r="G388" s="386"/>
    </row>
    <row r="389" spans="1:7">
      <c r="A389" s="416"/>
      <c r="B389" s="386"/>
      <c r="C389" s="386"/>
      <c r="E389" s="386"/>
      <c r="F389" s="386"/>
      <c r="G389" s="386"/>
    </row>
    <row r="390" spans="1:7">
      <c r="A390" s="416"/>
      <c r="B390" s="386"/>
      <c r="C390" s="386"/>
      <c r="E390" s="386"/>
      <c r="F390" s="386"/>
      <c r="G390" s="386"/>
    </row>
    <row r="391" spans="1:7">
      <c r="A391" s="416"/>
      <c r="B391" s="386"/>
      <c r="C391" s="386"/>
      <c r="E391" s="386"/>
      <c r="F391" s="386"/>
      <c r="G391" s="386"/>
    </row>
    <row r="392" spans="1:7">
      <c r="A392" s="416"/>
      <c r="B392" s="386"/>
      <c r="C392" s="386"/>
      <c r="E392" s="386"/>
      <c r="F392" s="386"/>
      <c r="G392" s="386"/>
    </row>
    <row r="393" spans="1:7">
      <c r="A393" s="416"/>
      <c r="B393" s="386"/>
      <c r="C393" s="386"/>
      <c r="E393" s="386"/>
      <c r="F393" s="386"/>
      <c r="G393" s="386"/>
    </row>
    <row r="394" spans="1:7">
      <c r="A394" s="416"/>
      <c r="B394" s="386"/>
      <c r="C394" s="386"/>
      <c r="E394" s="386"/>
      <c r="F394" s="386"/>
      <c r="G394" s="386"/>
    </row>
    <row r="395" spans="1:7">
      <c r="A395" s="416"/>
      <c r="B395" s="386"/>
      <c r="C395" s="386"/>
      <c r="E395" s="386"/>
      <c r="F395" s="386"/>
      <c r="G395" s="386"/>
    </row>
    <row r="396" spans="1:7">
      <c r="A396" s="416"/>
      <c r="B396" s="386"/>
      <c r="C396" s="386"/>
      <c r="E396" s="386"/>
      <c r="F396" s="386"/>
      <c r="G396" s="386"/>
    </row>
    <row r="397" spans="1:7">
      <c r="A397" s="416"/>
      <c r="B397" s="386"/>
      <c r="C397" s="386"/>
      <c r="E397" s="386"/>
      <c r="F397" s="386"/>
      <c r="G397" s="386"/>
    </row>
    <row r="398" spans="1:7">
      <c r="A398" s="416"/>
      <c r="B398" s="386"/>
      <c r="C398" s="386"/>
      <c r="E398" s="386"/>
      <c r="F398" s="386"/>
      <c r="G398" s="386"/>
    </row>
    <row r="399" spans="1:7">
      <c r="A399" s="416"/>
      <c r="B399" s="386"/>
      <c r="C399" s="386"/>
      <c r="E399" s="386"/>
      <c r="F399" s="386"/>
      <c r="G399" s="386"/>
    </row>
    <row r="400" spans="1:7">
      <c r="A400" s="416"/>
      <c r="B400" s="386"/>
      <c r="C400" s="386"/>
      <c r="E400" s="386"/>
      <c r="F400" s="386"/>
      <c r="G400" s="386"/>
    </row>
    <row r="401" spans="1:7">
      <c r="A401" s="416"/>
      <c r="B401" s="386"/>
      <c r="C401" s="386"/>
      <c r="E401" s="386"/>
      <c r="F401" s="386"/>
      <c r="G401" s="386"/>
    </row>
    <row r="402" spans="1:7">
      <c r="A402" s="416"/>
      <c r="B402" s="386"/>
      <c r="C402" s="386"/>
      <c r="E402" s="386"/>
      <c r="F402" s="386"/>
      <c r="G402" s="386"/>
    </row>
    <row r="403" spans="1:7">
      <c r="A403" s="416"/>
      <c r="B403" s="386"/>
      <c r="C403" s="386"/>
      <c r="E403" s="386"/>
      <c r="F403" s="386"/>
      <c r="G403" s="386"/>
    </row>
    <row r="404" spans="1:7">
      <c r="A404" s="416"/>
      <c r="B404" s="386"/>
      <c r="C404" s="386"/>
      <c r="E404" s="386"/>
      <c r="F404" s="386"/>
      <c r="G404" s="386"/>
    </row>
    <row r="405" spans="1:7">
      <c r="A405" s="416"/>
      <c r="B405" s="386"/>
      <c r="C405" s="386"/>
      <c r="E405" s="386"/>
      <c r="F405" s="386"/>
      <c r="G405" s="386"/>
    </row>
    <row r="406" spans="1:7">
      <c r="A406" s="416"/>
      <c r="B406" s="386"/>
      <c r="C406" s="386"/>
      <c r="E406" s="386"/>
      <c r="F406" s="386"/>
      <c r="G406" s="386"/>
    </row>
    <row r="407" spans="1:7">
      <c r="A407" s="416"/>
      <c r="B407" s="386"/>
      <c r="C407" s="386"/>
      <c r="E407" s="386"/>
      <c r="F407" s="386"/>
      <c r="G407" s="386"/>
    </row>
    <row r="408" spans="1:7">
      <c r="A408" s="416"/>
      <c r="B408" s="386"/>
      <c r="C408" s="386"/>
      <c r="E408" s="386"/>
      <c r="F408" s="386"/>
      <c r="G408" s="386"/>
    </row>
    <row r="409" spans="1:7">
      <c r="A409" s="416"/>
      <c r="B409" s="386"/>
      <c r="C409" s="386"/>
      <c r="E409" s="386"/>
      <c r="F409" s="386"/>
      <c r="G409" s="386"/>
    </row>
    <row r="410" spans="1:7">
      <c r="A410" s="416"/>
      <c r="B410" s="386"/>
      <c r="C410" s="386"/>
      <c r="E410" s="386"/>
      <c r="F410" s="386"/>
      <c r="G410" s="386"/>
    </row>
    <row r="411" spans="1:7">
      <c r="A411" s="416"/>
      <c r="B411" s="386"/>
      <c r="C411" s="386"/>
      <c r="E411" s="386"/>
      <c r="F411" s="386"/>
      <c r="G411" s="386"/>
    </row>
    <row r="412" spans="1:7">
      <c r="A412" s="416"/>
      <c r="B412" s="386"/>
      <c r="C412" s="386"/>
      <c r="E412" s="386"/>
      <c r="F412" s="386"/>
      <c r="G412" s="386"/>
    </row>
    <row r="413" spans="1:7">
      <c r="A413" s="416"/>
      <c r="B413" s="386"/>
      <c r="C413" s="386"/>
      <c r="E413" s="386"/>
      <c r="F413" s="386"/>
      <c r="G413" s="386"/>
    </row>
    <row r="414" spans="1:7">
      <c r="A414" s="416"/>
      <c r="B414" s="386"/>
      <c r="C414" s="386"/>
      <c r="E414" s="386"/>
      <c r="F414" s="386"/>
      <c r="G414" s="386"/>
    </row>
    <row r="415" spans="1:7">
      <c r="A415" s="416"/>
      <c r="B415" s="386"/>
      <c r="C415" s="386"/>
      <c r="E415" s="386"/>
      <c r="F415" s="386"/>
      <c r="G415" s="386"/>
    </row>
    <row r="416" spans="1:7">
      <c r="A416" s="416"/>
      <c r="B416" s="386"/>
      <c r="C416" s="386"/>
      <c r="E416" s="386"/>
      <c r="F416" s="386"/>
      <c r="G416" s="386"/>
    </row>
    <row r="417" spans="1:7">
      <c r="A417" s="416"/>
      <c r="B417" s="386"/>
      <c r="C417" s="386"/>
      <c r="E417" s="386"/>
      <c r="F417" s="386"/>
      <c r="G417" s="386"/>
    </row>
    <row r="418" spans="1:7">
      <c r="A418" s="416"/>
      <c r="B418" s="386"/>
      <c r="C418" s="386"/>
      <c r="E418" s="386"/>
      <c r="F418" s="386"/>
      <c r="G418" s="386"/>
    </row>
    <row r="419" spans="1:7">
      <c r="A419" s="416"/>
      <c r="B419" s="386"/>
      <c r="C419" s="386"/>
      <c r="E419" s="386"/>
      <c r="F419" s="386"/>
      <c r="G419" s="386"/>
    </row>
    <row r="420" spans="1:7">
      <c r="A420" s="416"/>
      <c r="B420" s="386"/>
      <c r="C420" s="386"/>
      <c r="E420" s="386"/>
      <c r="F420" s="386"/>
      <c r="G420" s="386"/>
    </row>
    <row r="421" spans="1:7">
      <c r="A421" s="416"/>
      <c r="B421" s="386"/>
      <c r="C421" s="386"/>
      <c r="E421" s="386"/>
      <c r="F421" s="386"/>
      <c r="G421" s="386"/>
    </row>
    <row r="422" spans="1:7">
      <c r="A422" s="416"/>
      <c r="B422" s="386"/>
      <c r="C422" s="386"/>
      <c r="E422" s="386"/>
      <c r="F422" s="386"/>
      <c r="G422" s="386"/>
    </row>
    <row r="423" spans="1:7">
      <c r="A423" s="416"/>
      <c r="B423" s="386"/>
      <c r="C423" s="386"/>
      <c r="E423" s="386"/>
      <c r="F423" s="386"/>
      <c r="G423" s="386"/>
    </row>
    <row r="424" spans="1:7">
      <c r="A424" s="416"/>
      <c r="B424" s="386"/>
      <c r="C424" s="386"/>
      <c r="E424" s="386"/>
      <c r="F424" s="386"/>
      <c r="G424" s="386"/>
    </row>
    <row r="425" spans="1:7">
      <c r="A425" s="416"/>
      <c r="B425" s="386"/>
      <c r="C425" s="386"/>
      <c r="E425" s="386"/>
      <c r="F425" s="386"/>
      <c r="G425" s="386"/>
    </row>
    <row r="426" spans="1:7">
      <c r="A426" s="416"/>
      <c r="B426" s="386"/>
      <c r="C426" s="386"/>
      <c r="E426" s="386"/>
      <c r="F426" s="386"/>
      <c r="G426" s="386"/>
    </row>
    <row r="427" spans="1:7">
      <c r="A427" s="416"/>
      <c r="B427" s="386"/>
      <c r="C427" s="386"/>
      <c r="E427" s="386"/>
      <c r="F427" s="386"/>
      <c r="G427" s="386"/>
    </row>
    <row r="428" spans="1:7">
      <c r="A428" s="416"/>
      <c r="B428" s="386"/>
      <c r="C428" s="386"/>
      <c r="E428" s="386"/>
      <c r="F428" s="386"/>
      <c r="G428" s="386"/>
    </row>
    <row r="429" spans="1:7">
      <c r="A429" s="416"/>
      <c r="B429" s="386"/>
      <c r="C429" s="386"/>
      <c r="E429" s="386"/>
      <c r="F429" s="386"/>
      <c r="G429" s="386"/>
    </row>
    <row r="430" spans="1:7">
      <c r="A430" s="416"/>
      <c r="B430" s="386"/>
      <c r="C430" s="386"/>
      <c r="E430" s="386"/>
      <c r="F430" s="386"/>
      <c r="G430" s="386"/>
    </row>
    <row r="431" spans="1:7">
      <c r="A431" s="416"/>
      <c r="B431" s="386"/>
      <c r="C431" s="386"/>
      <c r="E431" s="386"/>
      <c r="F431" s="386"/>
      <c r="G431" s="386"/>
    </row>
    <row r="432" spans="1:7">
      <c r="A432" s="416"/>
      <c r="B432" s="386"/>
      <c r="C432" s="386"/>
      <c r="E432" s="386"/>
      <c r="F432" s="386"/>
      <c r="G432" s="386"/>
    </row>
    <row r="433" spans="1:7">
      <c r="A433" s="416"/>
      <c r="B433" s="386"/>
      <c r="C433" s="386"/>
      <c r="E433" s="386"/>
      <c r="F433" s="386"/>
      <c r="G433" s="386"/>
    </row>
    <row r="434" spans="1:7">
      <c r="A434" s="416"/>
      <c r="B434" s="386"/>
      <c r="C434" s="386"/>
      <c r="E434" s="386"/>
      <c r="F434" s="386"/>
      <c r="G434" s="386"/>
    </row>
    <row r="435" spans="1:7">
      <c r="A435" s="416"/>
      <c r="B435" s="386"/>
      <c r="C435" s="386"/>
      <c r="E435" s="386"/>
      <c r="F435" s="386"/>
      <c r="G435" s="386"/>
    </row>
    <row r="436" spans="1:7">
      <c r="A436" s="416"/>
      <c r="B436" s="386"/>
      <c r="C436" s="386"/>
      <c r="E436" s="386"/>
      <c r="F436" s="386"/>
      <c r="G436" s="386"/>
    </row>
    <row r="437" spans="1:7">
      <c r="A437" s="416"/>
      <c r="B437" s="386"/>
      <c r="C437" s="386"/>
      <c r="E437" s="386"/>
      <c r="F437" s="386"/>
      <c r="G437" s="386"/>
    </row>
    <row r="438" spans="1:7">
      <c r="A438" s="416"/>
      <c r="B438" s="386"/>
      <c r="C438" s="386"/>
      <c r="E438" s="386"/>
      <c r="F438" s="386"/>
      <c r="G438" s="386"/>
    </row>
    <row r="439" spans="1:7">
      <c r="A439" s="416"/>
      <c r="B439" s="386"/>
      <c r="C439" s="386"/>
      <c r="E439" s="386"/>
      <c r="F439" s="386"/>
      <c r="G439" s="386"/>
    </row>
    <row r="440" spans="1:7">
      <c r="A440" s="416"/>
      <c r="B440" s="386"/>
      <c r="C440" s="386"/>
      <c r="E440" s="386"/>
      <c r="F440" s="386"/>
      <c r="G440" s="386"/>
    </row>
    <row r="441" spans="1:7">
      <c r="A441" s="416"/>
      <c r="B441" s="386"/>
      <c r="C441" s="386"/>
      <c r="E441" s="386"/>
      <c r="F441" s="386"/>
      <c r="G441" s="386"/>
    </row>
    <row r="442" spans="1:7">
      <c r="A442" s="416"/>
      <c r="B442" s="386"/>
      <c r="C442" s="386"/>
      <c r="E442" s="386"/>
      <c r="F442" s="386"/>
      <c r="G442" s="386"/>
    </row>
    <row r="443" spans="1:7">
      <c r="A443" s="416"/>
      <c r="B443" s="386"/>
      <c r="C443" s="386"/>
      <c r="E443" s="386"/>
      <c r="F443" s="386"/>
      <c r="G443" s="386"/>
    </row>
    <row r="444" spans="1:7">
      <c r="A444" s="416"/>
      <c r="B444" s="386"/>
      <c r="C444" s="386"/>
      <c r="E444" s="386"/>
      <c r="F444" s="386"/>
      <c r="G444" s="386"/>
    </row>
    <row r="445" spans="1:7">
      <c r="A445" s="416"/>
      <c r="B445" s="386"/>
      <c r="C445" s="386"/>
      <c r="E445" s="386"/>
      <c r="F445" s="386"/>
      <c r="G445" s="386"/>
    </row>
    <row r="446" spans="1:7">
      <c r="A446" s="416"/>
      <c r="B446" s="386"/>
      <c r="C446" s="386"/>
      <c r="E446" s="386"/>
      <c r="F446" s="386"/>
      <c r="G446" s="386"/>
    </row>
    <row r="447" spans="1:7">
      <c r="A447" s="416"/>
      <c r="B447" s="386"/>
      <c r="C447" s="386"/>
      <c r="E447" s="386"/>
      <c r="F447" s="386"/>
      <c r="G447" s="386"/>
    </row>
    <row r="448" spans="1:7">
      <c r="A448" s="416"/>
      <c r="B448" s="386"/>
      <c r="C448" s="386"/>
      <c r="E448" s="386"/>
      <c r="F448" s="386"/>
      <c r="G448" s="386"/>
    </row>
    <row r="449" spans="1:7">
      <c r="A449" s="416"/>
      <c r="B449" s="386"/>
      <c r="C449" s="386"/>
      <c r="E449" s="386"/>
      <c r="F449" s="386"/>
      <c r="G449" s="386"/>
    </row>
    <row r="450" spans="1:7">
      <c r="A450" s="416"/>
      <c r="B450" s="386"/>
      <c r="C450" s="386"/>
      <c r="E450" s="386"/>
      <c r="F450" s="386"/>
      <c r="G450" s="386"/>
    </row>
    <row r="451" spans="1:7">
      <c r="A451" s="416"/>
      <c r="B451" s="386"/>
      <c r="C451" s="386"/>
      <c r="E451" s="386"/>
      <c r="F451" s="386"/>
      <c r="G451" s="386"/>
    </row>
    <row r="452" spans="1:7">
      <c r="A452" s="416"/>
      <c r="B452" s="386"/>
      <c r="C452" s="386"/>
      <c r="E452" s="386"/>
      <c r="F452" s="386"/>
      <c r="G452" s="386"/>
    </row>
    <row r="453" spans="1:7">
      <c r="A453" s="416"/>
      <c r="B453" s="386"/>
      <c r="C453" s="386"/>
      <c r="E453" s="386"/>
      <c r="F453" s="386"/>
      <c r="G453" s="386"/>
    </row>
    <row r="454" spans="1:7">
      <c r="A454" s="416"/>
      <c r="B454" s="386"/>
      <c r="C454" s="386"/>
      <c r="E454" s="386"/>
      <c r="F454" s="386"/>
      <c r="G454" s="386"/>
    </row>
    <row r="455" spans="1:7">
      <c r="A455" s="416"/>
      <c r="B455" s="386"/>
      <c r="C455" s="386"/>
      <c r="E455" s="386"/>
      <c r="F455" s="386"/>
      <c r="G455" s="386"/>
    </row>
    <row r="456" spans="1:7">
      <c r="A456" s="416"/>
      <c r="B456" s="386"/>
      <c r="C456" s="386"/>
      <c r="E456" s="386"/>
      <c r="F456" s="386"/>
      <c r="G456" s="386"/>
    </row>
    <row r="457" spans="1:7">
      <c r="A457" s="416"/>
      <c r="B457" s="386"/>
      <c r="C457" s="386"/>
      <c r="E457" s="386"/>
      <c r="F457" s="386"/>
      <c r="G457" s="386"/>
    </row>
    <row r="458" spans="1:7">
      <c r="A458" s="416"/>
      <c r="B458" s="386"/>
      <c r="C458" s="386"/>
      <c r="E458" s="386"/>
      <c r="F458" s="386"/>
      <c r="G458" s="386"/>
    </row>
    <row r="459" spans="1:7">
      <c r="A459" s="416"/>
      <c r="B459" s="386"/>
      <c r="C459" s="386"/>
      <c r="E459" s="386"/>
      <c r="F459" s="386"/>
      <c r="G459" s="386"/>
    </row>
    <row r="460" spans="1:7">
      <c r="A460" s="416"/>
      <c r="B460" s="386"/>
      <c r="C460" s="386"/>
      <c r="E460" s="386"/>
      <c r="F460" s="386"/>
      <c r="G460" s="386"/>
    </row>
    <row r="461" spans="1:7">
      <c r="A461" s="416"/>
      <c r="B461" s="386"/>
      <c r="C461" s="386"/>
      <c r="E461" s="386"/>
      <c r="F461" s="386"/>
      <c r="G461" s="386"/>
    </row>
    <row r="462" spans="1:7">
      <c r="A462" s="416"/>
      <c r="B462" s="386"/>
      <c r="C462" s="386"/>
      <c r="E462" s="386"/>
      <c r="F462" s="386"/>
      <c r="G462" s="386"/>
    </row>
    <row r="463" spans="1:7">
      <c r="A463" s="416"/>
      <c r="B463" s="386"/>
      <c r="C463" s="386"/>
      <c r="E463" s="386"/>
      <c r="F463" s="386"/>
      <c r="G463" s="386"/>
    </row>
    <row r="464" spans="1:7">
      <c r="A464" s="416"/>
      <c r="B464" s="386"/>
      <c r="C464" s="386"/>
      <c r="E464" s="386"/>
      <c r="F464" s="386"/>
      <c r="G464" s="386"/>
    </row>
    <row r="465" spans="1:7">
      <c r="A465" s="416"/>
      <c r="B465" s="386"/>
      <c r="C465" s="386"/>
      <c r="E465" s="386"/>
      <c r="F465" s="386"/>
      <c r="G465" s="386"/>
    </row>
    <row r="466" spans="1:7">
      <c r="A466" s="416"/>
      <c r="B466" s="386"/>
      <c r="C466" s="386"/>
      <c r="E466" s="386"/>
      <c r="F466" s="386"/>
      <c r="G466" s="386"/>
    </row>
    <row r="467" spans="1:7">
      <c r="A467" s="416"/>
      <c r="B467" s="386"/>
      <c r="C467" s="386"/>
      <c r="E467" s="386"/>
      <c r="F467" s="386"/>
      <c r="G467" s="386"/>
    </row>
    <row r="468" spans="1:7">
      <c r="A468" s="416"/>
      <c r="B468" s="386"/>
      <c r="C468" s="386"/>
      <c r="E468" s="386"/>
      <c r="F468" s="386"/>
      <c r="G468" s="386"/>
    </row>
    <row r="469" spans="1:7">
      <c r="A469" s="416"/>
      <c r="B469" s="386"/>
      <c r="C469" s="386"/>
      <c r="E469" s="386"/>
      <c r="F469" s="386"/>
      <c r="G469" s="386"/>
    </row>
    <row r="470" spans="1:7">
      <c r="A470" s="416"/>
      <c r="B470" s="386"/>
      <c r="C470" s="386"/>
      <c r="E470" s="386"/>
      <c r="F470" s="386"/>
      <c r="G470" s="386"/>
    </row>
    <row r="471" spans="1:7">
      <c r="A471" s="416"/>
      <c r="B471" s="386"/>
      <c r="C471" s="386"/>
      <c r="E471" s="386"/>
      <c r="F471" s="386"/>
      <c r="G471" s="386"/>
    </row>
    <row r="472" spans="1:7">
      <c r="A472" s="416"/>
      <c r="B472" s="386"/>
      <c r="C472" s="386"/>
      <c r="E472" s="386"/>
      <c r="F472" s="386"/>
      <c r="G472" s="386"/>
    </row>
    <row r="473" spans="1:7">
      <c r="A473" s="416"/>
      <c r="B473" s="386"/>
      <c r="C473" s="386"/>
      <c r="E473" s="386"/>
      <c r="F473" s="386"/>
      <c r="G473" s="386"/>
    </row>
    <row r="474" spans="1:7">
      <c r="A474" s="416"/>
      <c r="B474" s="386"/>
      <c r="C474" s="386"/>
      <c r="E474" s="386"/>
      <c r="F474" s="386"/>
      <c r="G474" s="386"/>
    </row>
    <row r="475" spans="1:7">
      <c r="A475" s="416"/>
      <c r="B475" s="386"/>
      <c r="C475" s="386"/>
      <c r="E475" s="386"/>
      <c r="F475" s="386"/>
      <c r="G475" s="386"/>
    </row>
    <row r="476" spans="1:7">
      <c r="A476" s="416"/>
      <c r="B476" s="386"/>
      <c r="C476" s="386"/>
      <c r="E476" s="386"/>
      <c r="F476" s="386"/>
      <c r="G476" s="386"/>
    </row>
    <row r="477" spans="1:7">
      <c r="A477" s="416"/>
      <c r="B477" s="386"/>
      <c r="C477" s="386"/>
      <c r="E477" s="386"/>
      <c r="F477" s="386"/>
      <c r="G477" s="386"/>
    </row>
    <row r="478" spans="1:7">
      <c r="A478" s="416"/>
      <c r="B478" s="386"/>
      <c r="C478" s="386"/>
      <c r="E478" s="386"/>
      <c r="F478" s="386"/>
      <c r="G478" s="386"/>
    </row>
    <row r="479" spans="1:7">
      <c r="A479" s="416"/>
      <c r="B479" s="386"/>
      <c r="C479" s="386"/>
      <c r="E479" s="386"/>
      <c r="F479" s="386"/>
      <c r="G479" s="386"/>
    </row>
    <row r="480" spans="1:7">
      <c r="A480" s="416"/>
      <c r="B480" s="386"/>
      <c r="C480" s="386"/>
      <c r="E480" s="386"/>
      <c r="F480" s="386"/>
      <c r="G480" s="386"/>
    </row>
    <row r="481" spans="1:7">
      <c r="A481" s="416"/>
      <c r="B481" s="386"/>
      <c r="C481" s="386"/>
      <c r="E481" s="386"/>
      <c r="F481" s="386"/>
      <c r="G481" s="386"/>
    </row>
    <row r="482" spans="1:7">
      <c r="A482" s="416"/>
      <c r="B482" s="386"/>
      <c r="C482" s="386"/>
      <c r="E482" s="386"/>
      <c r="F482" s="386"/>
      <c r="G482" s="386"/>
    </row>
    <row r="483" spans="1:7">
      <c r="A483" s="416"/>
      <c r="B483" s="386"/>
      <c r="C483" s="386"/>
      <c r="E483" s="386"/>
      <c r="F483" s="386"/>
      <c r="G483" s="386"/>
    </row>
    <row r="484" spans="1:7">
      <c r="A484" s="416"/>
      <c r="B484" s="386"/>
      <c r="C484" s="386"/>
      <c r="E484" s="386"/>
      <c r="F484" s="386"/>
      <c r="G484" s="386"/>
    </row>
    <row r="485" spans="1:7">
      <c r="A485" s="416"/>
      <c r="B485" s="386"/>
      <c r="C485" s="386"/>
      <c r="E485" s="386"/>
      <c r="F485" s="386"/>
      <c r="G485" s="386"/>
    </row>
    <row r="486" spans="1:7">
      <c r="A486" s="416"/>
      <c r="B486" s="386"/>
      <c r="C486" s="386"/>
      <c r="E486" s="386"/>
      <c r="F486" s="386"/>
      <c r="G486" s="386"/>
    </row>
    <row r="487" spans="1:7">
      <c r="A487" s="416"/>
      <c r="B487" s="386"/>
      <c r="C487" s="386"/>
      <c r="E487" s="386"/>
      <c r="F487" s="386"/>
      <c r="G487" s="386"/>
    </row>
    <row r="488" spans="1:7">
      <c r="A488" s="416"/>
      <c r="B488" s="386"/>
      <c r="C488" s="386"/>
      <c r="E488" s="386"/>
      <c r="F488" s="386"/>
      <c r="G488" s="386"/>
    </row>
    <row r="489" spans="1:7">
      <c r="A489" s="416"/>
      <c r="B489" s="386"/>
      <c r="C489" s="386"/>
      <c r="E489" s="386"/>
      <c r="F489" s="386"/>
      <c r="G489" s="386"/>
    </row>
    <row r="490" spans="1:7">
      <c r="A490" s="416"/>
      <c r="B490" s="386"/>
      <c r="C490" s="386"/>
      <c r="E490" s="386"/>
      <c r="F490" s="386"/>
      <c r="G490" s="386"/>
    </row>
    <row r="491" spans="1:7">
      <c r="A491" s="416"/>
      <c r="B491" s="386"/>
      <c r="C491" s="386"/>
      <c r="E491" s="386"/>
      <c r="F491" s="386"/>
      <c r="G491" s="386"/>
    </row>
    <row r="492" spans="1:7">
      <c r="A492" s="416"/>
      <c r="B492" s="386"/>
      <c r="C492" s="386"/>
      <c r="E492" s="386"/>
      <c r="F492" s="386"/>
      <c r="G492" s="386"/>
    </row>
    <row r="493" spans="1:7">
      <c r="A493" s="416"/>
      <c r="B493" s="386"/>
      <c r="C493" s="386"/>
      <c r="E493" s="386"/>
      <c r="F493" s="386"/>
      <c r="G493" s="386"/>
    </row>
    <row r="494" spans="1:7">
      <c r="A494" s="416"/>
      <c r="B494" s="386"/>
      <c r="C494" s="386"/>
      <c r="E494" s="386"/>
      <c r="F494" s="386"/>
      <c r="G494" s="386"/>
    </row>
    <row r="495" spans="1:7">
      <c r="A495" s="416"/>
      <c r="B495" s="386"/>
      <c r="C495" s="386"/>
      <c r="E495" s="386"/>
      <c r="F495" s="386"/>
      <c r="G495" s="386"/>
    </row>
    <row r="496" spans="1:7">
      <c r="A496" s="416"/>
      <c r="B496" s="386"/>
      <c r="C496" s="386"/>
      <c r="E496" s="386"/>
      <c r="F496" s="386"/>
      <c r="G496" s="386"/>
    </row>
    <row r="497" spans="1:7">
      <c r="A497" s="416"/>
      <c r="B497" s="386"/>
      <c r="C497" s="386"/>
      <c r="E497" s="386"/>
      <c r="F497" s="386"/>
      <c r="G497" s="386"/>
    </row>
    <row r="498" spans="1:7">
      <c r="A498" s="416"/>
      <c r="B498" s="386"/>
      <c r="C498" s="386"/>
      <c r="E498" s="386"/>
      <c r="F498" s="386"/>
      <c r="G498" s="386"/>
    </row>
    <row r="499" spans="1:7">
      <c r="A499" s="416"/>
      <c r="B499" s="386"/>
      <c r="C499" s="386"/>
      <c r="E499" s="386"/>
      <c r="F499" s="386"/>
      <c r="G499" s="386"/>
    </row>
    <row r="500" spans="1:7">
      <c r="A500" s="416"/>
      <c r="B500" s="386"/>
      <c r="C500" s="386"/>
      <c r="E500" s="386"/>
      <c r="F500" s="386"/>
      <c r="G500" s="386"/>
    </row>
    <row r="501" spans="1:7">
      <c r="A501" s="416"/>
      <c r="B501" s="386"/>
      <c r="C501" s="386"/>
      <c r="E501" s="386"/>
      <c r="F501" s="386"/>
      <c r="G501" s="386"/>
    </row>
    <row r="502" spans="1:7">
      <c r="A502" s="416"/>
      <c r="B502" s="386"/>
      <c r="C502" s="386"/>
      <c r="E502" s="386"/>
      <c r="F502" s="386"/>
      <c r="G502" s="386"/>
    </row>
    <row r="503" spans="1:7">
      <c r="A503" s="416"/>
      <c r="B503" s="386"/>
      <c r="C503" s="386"/>
      <c r="E503" s="386"/>
      <c r="F503" s="386"/>
      <c r="G503" s="386"/>
    </row>
    <row r="504" spans="1:7">
      <c r="A504" s="416"/>
      <c r="B504" s="386"/>
      <c r="C504" s="386"/>
      <c r="E504" s="386"/>
      <c r="F504" s="386"/>
      <c r="G504" s="386"/>
    </row>
    <row r="505" spans="1:7">
      <c r="A505" s="416"/>
      <c r="B505" s="386"/>
      <c r="C505" s="386"/>
      <c r="E505" s="386"/>
      <c r="F505" s="386"/>
      <c r="G505" s="386"/>
    </row>
    <row r="506" spans="1:7">
      <c r="A506" s="416"/>
      <c r="B506" s="386"/>
      <c r="C506" s="386"/>
      <c r="E506" s="386"/>
      <c r="F506" s="386"/>
      <c r="G506" s="386"/>
    </row>
    <row r="507" spans="1:7">
      <c r="A507" s="416"/>
      <c r="B507" s="386"/>
      <c r="C507" s="386"/>
      <c r="E507" s="386"/>
      <c r="F507" s="386"/>
      <c r="G507" s="386"/>
    </row>
    <row r="508" spans="1:7">
      <c r="A508" s="416"/>
      <c r="B508" s="386"/>
      <c r="C508" s="386"/>
      <c r="E508" s="386"/>
      <c r="F508" s="386"/>
      <c r="G508" s="386"/>
    </row>
    <row r="509" spans="1:7">
      <c r="A509" s="416"/>
      <c r="B509" s="386"/>
      <c r="C509" s="386"/>
      <c r="E509" s="386"/>
      <c r="F509" s="386"/>
      <c r="G509" s="386"/>
    </row>
    <row r="510" spans="1:7">
      <c r="A510" s="416"/>
      <c r="B510" s="386"/>
      <c r="C510" s="386"/>
      <c r="E510" s="386"/>
      <c r="F510" s="386"/>
      <c r="G510" s="386"/>
    </row>
    <row r="511" spans="1:7">
      <c r="A511" s="416"/>
      <c r="B511" s="386"/>
      <c r="C511" s="386"/>
      <c r="E511" s="386"/>
      <c r="F511" s="386"/>
      <c r="G511" s="386"/>
    </row>
    <row r="512" spans="1:7">
      <c r="A512" s="416"/>
      <c r="B512" s="386"/>
      <c r="C512" s="386"/>
      <c r="E512" s="386"/>
      <c r="F512" s="386"/>
      <c r="G512" s="386"/>
    </row>
    <row r="513" spans="1:7">
      <c r="A513" s="416"/>
      <c r="B513" s="386"/>
      <c r="C513" s="386"/>
      <c r="E513" s="386"/>
      <c r="F513" s="386"/>
      <c r="G513" s="386"/>
    </row>
    <row r="514" spans="1:7">
      <c r="A514" s="416"/>
      <c r="B514" s="386"/>
      <c r="C514" s="386"/>
      <c r="E514" s="386"/>
      <c r="F514" s="386"/>
      <c r="G514" s="386"/>
    </row>
    <row r="515" spans="1:7">
      <c r="A515" s="416"/>
      <c r="B515" s="386"/>
      <c r="C515" s="386"/>
      <c r="E515" s="386"/>
      <c r="F515" s="386"/>
      <c r="G515" s="386"/>
    </row>
    <row r="516" spans="1:7">
      <c r="A516" s="416"/>
      <c r="B516" s="386"/>
      <c r="C516" s="386"/>
      <c r="E516" s="386"/>
      <c r="F516" s="386"/>
      <c r="G516" s="386"/>
    </row>
    <row r="517" spans="1:7">
      <c r="A517" s="416"/>
      <c r="B517" s="386"/>
      <c r="C517" s="386"/>
      <c r="E517" s="386"/>
      <c r="F517" s="386"/>
      <c r="G517" s="386"/>
    </row>
    <row r="518" spans="1:7">
      <c r="A518" s="416"/>
      <c r="B518" s="386"/>
      <c r="C518" s="386"/>
      <c r="E518" s="386"/>
      <c r="F518" s="386"/>
      <c r="G518" s="386"/>
    </row>
    <row r="519" spans="1:7">
      <c r="A519" s="416"/>
      <c r="B519" s="386"/>
      <c r="C519" s="386"/>
      <c r="E519" s="386"/>
      <c r="F519" s="386"/>
      <c r="G519" s="386"/>
    </row>
    <row r="520" spans="1:7">
      <c r="A520" s="416"/>
      <c r="B520" s="386"/>
      <c r="C520" s="386"/>
      <c r="E520" s="386"/>
      <c r="F520" s="386"/>
      <c r="G520" s="386"/>
    </row>
    <row r="521" spans="1:7">
      <c r="A521" s="416"/>
      <c r="B521" s="386"/>
      <c r="C521" s="386"/>
      <c r="E521" s="386"/>
      <c r="F521" s="386"/>
      <c r="G521" s="386"/>
    </row>
    <row r="522" spans="1:7">
      <c r="A522" s="416"/>
      <c r="B522" s="386"/>
      <c r="C522" s="386"/>
      <c r="E522" s="386"/>
      <c r="F522" s="386"/>
      <c r="G522" s="386"/>
    </row>
    <row r="523" spans="1:7">
      <c r="A523" s="416"/>
      <c r="B523" s="386"/>
      <c r="C523" s="386"/>
      <c r="E523" s="386"/>
      <c r="F523" s="386"/>
      <c r="G523" s="386"/>
    </row>
    <row r="524" spans="1:7">
      <c r="A524" s="416"/>
      <c r="B524" s="386"/>
      <c r="C524" s="386"/>
      <c r="E524" s="386"/>
      <c r="F524" s="386"/>
      <c r="G524" s="386"/>
    </row>
    <row r="525" spans="1:7">
      <c r="A525" s="416"/>
      <c r="B525" s="386"/>
      <c r="C525" s="386"/>
      <c r="E525" s="386"/>
      <c r="F525" s="386"/>
      <c r="G525" s="386"/>
    </row>
    <row r="526" spans="1:7">
      <c r="A526" s="416"/>
      <c r="B526" s="386"/>
      <c r="C526" s="386"/>
      <c r="E526" s="386"/>
      <c r="F526" s="386"/>
      <c r="G526" s="386"/>
    </row>
    <row r="527" spans="1:7">
      <c r="A527" s="416"/>
      <c r="B527" s="386"/>
      <c r="C527" s="386"/>
      <c r="E527" s="386"/>
      <c r="F527" s="386"/>
      <c r="G527" s="386"/>
    </row>
    <row r="528" spans="1:7">
      <c r="A528" s="416"/>
      <c r="B528" s="386"/>
      <c r="C528" s="386"/>
      <c r="E528" s="386"/>
      <c r="F528" s="386"/>
      <c r="G528" s="386"/>
    </row>
    <row r="529" spans="1:7">
      <c r="A529" s="416"/>
      <c r="B529" s="386"/>
      <c r="C529" s="386"/>
      <c r="E529" s="386"/>
      <c r="F529" s="386"/>
      <c r="G529" s="386"/>
    </row>
    <row r="530" spans="1:7">
      <c r="A530" s="416"/>
      <c r="B530" s="386"/>
      <c r="C530" s="386"/>
      <c r="E530" s="386"/>
      <c r="F530" s="386"/>
      <c r="G530" s="386"/>
    </row>
    <row r="531" spans="1:7">
      <c r="A531" s="416"/>
      <c r="B531" s="386"/>
      <c r="C531" s="386"/>
      <c r="E531" s="386"/>
      <c r="F531" s="386"/>
      <c r="G531" s="386"/>
    </row>
    <row r="532" spans="1:7">
      <c r="A532" s="416"/>
      <c r="B532" s="386"/>
      <c r="C532" s="386"/>
      <c r="E532" s="386"/>
      <c r="F532" s="386"/>
      <c r="G532" s="386"/>
    </row>
    <row r="533" spans="1:7">
      <c r="A533" s="416"/>
      <c r="B533" s="386"/>
      <c r="C533" s="386"/>
      <c r="E533" s="386"/>
      <c r="F533" s="386"/>
      <c r="G533" s="386"/>
    </row>
    <row r="534" spans="1:7">
      <c r="A534" s="416"/>
      <c r="B534" s="386"/>
      <c r="C534" s="386"/>
      <c r="E534" s="386"/>
      <c r="F534" s="386"/>
      <c r="G534" s="386"/>
    </row>
    <row r="535" spans="1:7">
      <c r="A535" s="416"/>
      <c r="B535" s="386"/>
      <c r="C535" s="386"/>
      <c r="E535" s="386"/>
      <c r="F535" s="386"/>
      <c r="G535" s="386"/>
    </row>
    <row r="536" spans="1:7">
      <c r="A536" s="416"/>
      <c r="B536" s="386"/>
      <c r="C536" s="386"/>
      <c r="E536" s="386"/>
      <c r="F536" s="386"/>
      <c r="G536" s="386"/>
    </row>
    <row r="537" spans="1:7">
      <c r="A537" s="416"/>
      <c r="B537" s="386"/>
      <c r="C537" s="386"/>
      <c r="E537" s="386"/>
      <c r="F537" s="386"/>
      <c r="G537" s="386"/>
    </row>
    <row r="538" spans="1:7">
      <c r="A538" s="416"/>
      <c r="B538" s="386"/>
      <c r="C538" s="386"/>
      <c r="E538" s="386"/>
      <c r="F538" s="386"/>
      <c r="G538" s="386"/>
    </row>
    <row r="539" spans="1:7">
      <c r="A539" s="416"/>
      <c r="B539" s="386"/>
      <c r="C539" s="386"/>
      <c r="E539" s="386"/>
      <c r="F539" s="386"/>
      <c r="G539" s="386"/>
    </row>
    <row r="540" spans="1:7">
      <c r="A540" s="416"/>
      <c r="B540" s="386"/>
      <c r="C540" s="386"/>
      <c r="E540" s="386"/>
      <c r="F540" s="386"/>
      <c r="G540" s="386"/>
    </row>
    <row r="541" spans="1:7">
      <c r="A541" s="416"/>
      <c r="B541" s="386"/>
      <c r="C541" s="386"/>
      <c r="E541" s="386"/>
      <c r="F541" s="386"/>
      <c r="G541" s="386"/>
    </row>
    <row r="542" spans="1:7">
      <c r="A542" s="416"/>
      <c r="B542" s="386"/>
      <c r="C542" s="386"/>
      <c r="E542" s="386"/>
      <c r="F542" s="386"/>
      <c r="G542" s="386"/>
    </row>
    <row r="543" spans="1:7">
      <c r="A543" s="416"/>
      <c r="B543" s="386"/>
      <c r="C543" s="386"/>
      <c r="E543" s="386"/>
      <c r="F543" s="386"/>
      <c r="G543" s="386"/>
    </row>
    <row r="544" spans="1:7">
      <c r="A544" s="416"/>
      <c r="B544" s="386"/>
      <c r="C544" s="386"/>
      <c r="E544" s="386"/>
      <c r="F544" s="386"/>
      <c r="G544" s="386"/>
    </row>
    <row r="545" spans="1:7">
      <c r="A545" s="416"/>
      <c r="B545" s="386"/>
      <c r="C545" s="386"/>
      <c r="E545" s="386"/>
      <c r="F545" s="386"/>
      <c r="G545" s="386"/>
    </row>
    <row r="546" spans="1:7">
      <c r="A546" s="416"/>
      <c r="B546" s="386"/>
      <c r="C546" s="386"/>
      <c r="E546" s="386"/>
      <c r="F546" s="386"/>
      <c r="G546" s="386"/>
    </row>
    <row r="547" spans="1:7">
      <c r="A547" s="416"/>
      <c r="B547" s="386"/>
      <c r="C547" s="386"/>
      <c r="E547" s="386"/>
      <c r="F547" s="386"/>
      <c r="G547" s="386"/>
    </row>
    <row r="548" spans="1:7">
      <c r="A548" s="416"/>
      <c r="B548" s="386"/>
      <c r="C548" s="386"/>
      <c r="E548" s="386"/>
      <c r="F548" s="386"/>
      <c r="G548" s="386"/>
    </row>
    <row r="549" spans="1:7">
      <c r="A549" s="416"/>
      <c r="B549" s="386"/>
      <c r="C549" s="386"/>
      <c r="E549" s="386"/>
      <c r="F549" s="386"/>
      <c r="G549" s="386"/>
    </row>
    <row r="550" spans="1:7">
      <c r="A550" s="416"/>
      <c r="B550" s="386"/>
      <c r="C550" s="386"/>
      <c r="E550" s="386"/>
      <c r="F550" s="386"/>
      <c r="G550" s="386"/>
    </row>
    <row r="551" spans="1:7">
      <c r="A551" s="416"/>
      <c r="B551" s="386"/>
      <c r="C551" s="386"/>
      <c r="E551" s="386"/>
      <c r="F551" s="386"/>
      <c r="G551" s="386"/>
    </row>
    <row r="552" spans="1:7">
      <c r="A552" s="416"/>
      <c r="B552" s="386"/>
      <c r="C552" s="386"/>
      <c r="E552" s="386"/>
      <c r="F552" s="386"/>
      <c r="G552" s="386"/>
    </row>
    <row r="553" spans="1:7">
      <c r="A553" s="416"/>
      <c r="B553" s="386"/>
      <c r="C553" s="386"/>
      <c r="E553" s="386"/>
      <c r="F553" s="386"/>
      <c r="G553" s="386"/>
    </row>
    <row r="554" spans="1:7">
      <c r="A554" s="416"/>
      <c r="B554" s="386"/>
      <c r="C554" s="386"/>
      <c r="E554" s="386"/>
      <c r="F554" s="386"/>
      <c r="G554" s="386"/>
    </row>
    <row r="555" spans="1:7">
      <c r="A555" s="416"/>
      <c r="B555" s="386"/>
      <c r="C555" s="386"/>
      <c r="E555" s="386"/>
      <c r="F555" s="386"/>
      <c r="G555" s="386"/>
    </row>
    <row r="556" spans="1:7">
      <c r="A556" s="416"/>
      <c r="B556" s="386"/>
      <c r="C556" s="386"/>
      <c r="E556" s="386"/>
      <c r="F556" s="386"/>
      <c r="G556" s="386"/>
    </row>
    <row r="557" spans="1:7">
      <c r="A557" s="416"/>
      <c r="B557" s="386"/>
      <c r="C557" s="386"/>
      <c r="E557" s="386"/>
      <c r="F557" s="386"/>
      <c r="G557" s="386"/>
    </row>
    <row r="558" spans="1:7">
      <c r="A558" s="416"/>
      <c r="B558" s="386"/>
      <c r="C558" s="386"/>
      <c r="E558" s="386"/>
      <c r="F558" s="386"/>
      <c r="G558" s="386"/>
    </row>
    <row r="559" spans="1:7">
      <c r="A559" s="416"/>
      <c r="B559" s="386"/>
      <c r="C559" s="386"/>
      <c r="E559" s="386"/>
      <c r="F559" s="386"/>
      <c r="G559" s="386"/>
    </row>
    <row r="560" spans="1:7">
      <c r="A560" s="416"/>
      <c r="B560" s="386"/>
      <c r="C560" s="386"/>
      <c r="E560" s="386"/>
      <c r="F560" s="386"/>
      <c r="G560" s="386"/>
    </row>
    <row r="561" spans="1:7">
      <c r="A561" s="416"/>
      <c r="B561" s="386"/>
      <c r="C561" s="386"/>
      <c r="E561" s="386"/>
      <c r="F561" s="386"/>
      <c r="G561" s="386"/>
    </row>
    <row r="562" spans="1:7">
      <c r="A562" s="416"/>
      <c r="B562" s="386"/>
      <c r="C562" s="386"/>
      <c r="E562" s="386"/>
      <c r="F562" s="386"/>
      <c r="G562" s="386"/>
    </row>
    <row r="563" spans="1:7">
      <c r="A563" s="416"/>
      <c r="B563" s="386"/>
      <c r="C563" s="386"/>
      <c r="E563" s="386"/>
      <c r="F563" s="386"/>
      <c r="G563" s="386"/>
    </row>
    <row r="564" spans="1:7">
      <c r="A564" s="416"/>
      <c r="B564" s="386"/>
      <c r="C564" s="386"/>
      <c r="E564" s="386"/>
      <c r="F564" s="386"/>
      <c r="G564" s="386"/>
    </row>
    <row r="565" spans="1:7">
      <c r="A565" s="416"/>
      <c r="B565" s="386"/>
      <c r="C565" s="386"/>
      <c r="E565" s="386"/>
      <c r="F565" s="386"/>
      <c r="G565" s="386"/>
    </row>
    <row r="566" spans="1:7">
      <c r="A566" s="416"/>
      <c r="B566" s="386"/>
      <c r="C566" s="386"/>
      <c r="E566" s="386"/>
      <c r="F566" s="386"/>
      <c r="G566" s="386"/>
    </row>
    <row r="567" spans="1:7">
      <c r="A567" s="416"/>
      <c r="B567" s="386"/>
      <c r="C567" s="386"/>
      <c r="E567" s="386"/>
      <c r="F567" s="386"/>
      <c r="G567" s="386"/>
    </row>
    <row r="568" spans="1:7">
      <c r="A568" s="416"/>
      <c r="B568" s="386"/>
      <c r="C568" s="386"/>
      <c r="E568" s="386"/>
      <c r="F568" s="386"/>
      <c r="G568" s="386"/>
    </row>
    <row r="569" spans="1:7">
      <c r="A569" s="416"/>
      <c r="B569" s="386"/>
      <c r="C569" s="386"/>
      <c r="E569" s="386"/>
      <c r="F569" s="386"/>
      <c r="G569" s="386"/>
    </row>
    <row r="570" spans="1:7">
      <c r="A570" s="416"/>
      <c r="B570" s="386"/>
      <c r="C570" s="386"/>
      <c r="E570" s="386"/>
      <c r="F570" s="386"/>
      <c r="G570" s="386"/>
    </row>
    <row r="571" spans="1:7">
      <c r="A571" s="416"/>
      <c r="B571" s="386"/>
      <c r="C571" s="386"/>
      <c r="E571" s="386"/>
      <c r="F571" s="386"/>
      <c r="G571" s="386"/>
    </row>
    <row r="572" spans="1:7">
      <c r="A572" s="416"/>
      <c r="B572" s="386"/>
      <c r="C572" s="386"/>
      <c r="E572" s="386"/>
      <c r="F572" s="386"/>
      <c r="G572" s="386"/>
    </row>
    <row r="573" spans="1:7">
      <c r="A573" s="416"/>
      <c r="B573" s="386"/>
      <c r="C573" s="386"/>
      <c r="E573" s="386"/>
      <c r="F573" s="386"/>
      <c r="G573" s="386"/>
    </row>
    <row r="574" spans="1:7">
      <c r="A574" s="416"/>
      <c r="B574" s="386"/>
      <c r="C574" s="386"/>
      <c r="E574" s="386"/>
      <c r="F574" s="386"/>
      <c r="G574" s="386"/>
    </row>
    <row r="575" spans="1:7">
      <c r="A575" s="416"/>
      <c r="B575" s="386"/>
      <c r="C575" s="386"/>
      <c r="E575" s="386"/>
      <c r="F575" s="386"/>
      <c r="G575" s="386"/>
    </row>
    <row r="576" spans="1:7">
      <c r="A576" s="416"/>
      <c r="B576" s="386"/>
      <c r="C576" s="386"/>
      <c r="E576" s="386"/>
      <c r="F576" s="386"/>
      <c r="G576" s="386"/>
    </row>
    <row r="577" spans="1:7">
      <c r="A577" s="416"/>
      <c r="B577" s="386"/>
      <c r="C577" s="386"/>
      <c r="E577" s="386"/>
      <c r="F577" s="386"/>
      <c r="G577" s="386"/>
    </row>
    <row r="578" spans="1:7">
      <c r="A578" s="416"/>
      <c r="B578" s="386"/>
      <c r="C578" s="386"/>
      <c r="E578" s="386"/>
      <c r="F578" s="386"/>
      <c r="G578" s="386"/>
    </row>
    <row r="579" spans="1:7">
      <c r="A579" s="416"/>
      <c r="B579" s="386"/>
      <c r="C579" s="386"/>
      <c r="E579" s="386"/>
      <c r="F579" s="386"/>
      <c r="G579" s="386"/>
    </row>
    <row r="580" spans="1:7">
      <c r="A580" s="416"/>
      <c r="B580" s="386"/>
      <c r="C580" s="386"/>
      <c r="E580" s="386"/>
      <c r="F580" s="386"/>
      <c r="G580" s="386"/>
    </row>
    <row r="581" spans="1:7">
      <c r="A581" s="416"/>
      <c r="B581" s="386"/>
      <c r="C581" s="386"/>
      <c r="E581" s="386"/>
      <c r="F581" s="386"/>
      <c r="G581" s="386"/>
    </row>
    <row r="582" spans="1:7">
      <c r="A582" s="416"/>
      <c r="B582" s="386"/>
      <c r="C582" s="386"/>
      <c r="E582" s="386"/>
      <c r="F582" s="386"/>
      <c r="G582" s="386"/>
    </row>
    <row r="583" spans="1:7">
      <c r="A583" s="416"/>
      <c r="B583" s="386"/>
      <c r="C583" s="386"/>
      <c r="E583" s="386"/>
      <c r="F583" s="386"/>
      <c r="G583" s="386"/>
    </row>
    <row r="584" spans="1:7">
      <c r="A584" s="416"/>
      <c r="B584" s="386"/>
      <c r="C584" s="386"/>
      <c r="E584" s="386"/>
      <c r="F584" s="386"/>
      <c r="G584" s="386"/>
    </row>
    <row r="585" spans="1:7">
      <c r="A585" s="416"/>
      <c r="B585" s="386"/>
      <c r="C585" s="386"/>
      <c r="E585" s="386"/>
      <c r="F585" s="386"/>
      <c r="G585" s="386"/>
    </row>
    <row r="586" spans="1:7">
      <c r="A586" s="416"/>
      <c r="B586" s="386"/>
      <c r="C586" s="386"/>
      <c r="E586" s="386"/>
      <c r="F586" s="386"/>
      <c r="G586" s="386"/>
    </row>
    <row r="587" spans="1:7">
      <c r="A587" s="416"/>
      <c r="B587" s="386"/>
      <c r="C587" s="386"/>
      <c r="E587" s="386"/>
      <c r="F587" s="386"/>
      <c r="G587" s="386"/>
    </row>
    <row r="588" spans="1:7">
      <c r="A588" s="416"/>
      <c r="B588" s="386"/>
      <c r="C588" s="386"/>
      <c r="E588" s="386"/>
      <c r="F588" s="386"/>
      <c r="G588" s="386"/>
    </row>
    <row r="589" spans="1:7">
      <c r="A589" s="416"/>
      <c r="B589" s="386"/>
      <c r="C589" s="386"/>
      <c r="E589" s="386"/>
      <c r="F589" s="386"/>
      <c r="G589" s="386"/>
    </row>
    <row r="590" spans="1:7">
      <c r="A590" s="416"/>
      <c r="B590" s="386"/>
      <c r="C590" s="386"/>
      <c r="E590" s="386"/>
      <c r="F590" s="386"/>
      <c r="G590" s="386"/>
    </row>
    <row r="591" spans="1:7">
      <c r="A591" s="416"/>
      <c r="B591" s="386"/>
      <c r="C591" s="386"/>
      <c r="E591" s="386"/>
      <c r="F591" s="386"/>
      <c r="G591" s="386"/>
    </row>
    <row r="592" spans="1:7">
      <c r="A592" s="416"/>
      <c r="B592" s="386"/>
      <c r="C592" s="386"/>
      <c r="E592" s="386"/>
      <c r="F592" s="386"/>
      <c r="G592" s="386"/>
    </row>
    <row r="593" spans="1:7">
      <c r="A593" s="416"/>
      <c r="B593" s="386"/>
      <c r="C593" s="386"/>
      <c r="E593" s="386"/>
      <c r="F593" s="386"/>
      <c r="G593" s="386"/>
    </row>
    <row r="594" spans="1:7">
      <c r="A594" s="416"/>
      <c r="B594" s="386"/>
      <c r="C594" s="386"/>
      <c r="E594" s="386"/>
      <c r="F594" s="386"/>
      <c r="G594" s="386"/>
    </row>
    <row r="595" spans="1:7">
      <c r="A595" s="416"/>
      <c r="B595" s="386"/>
      <c r="C595" s="386"/>
      <c r="E595" s="386"/>
      <c r="F595" s="386"/>
      <c r="G595" s="386"/>
    </row>
    <row r="596" spans="1:7">
      <c r="A596" s="416"/>
      <c r="B596" s="386"/>
      <c r="C596" s="386"/>
      <c r="E596" s="386"/>
      <c r="F596" s="386"/>
      <c r="G596" s="386"/>
    </row>
    <row r="597" spans="1:7">
      <c r="A597" s="416"/>
      <c r="B597" s="386"/>
      <c r="C597" s="386"/>
      <c r="E597" s="386"/>
      <c r="F597" s="386"/>
      <c r="G597" s="386"/>
    </row>
    <row r="598" spans="1:7">
      <c r="A598" s="416"/>
      <c r="B598" s="386"/>
      <c r="C598" s="386"/>
      <c r="E598" s="386"/>
      <c r="F598" s="386"/>
      <c r="G598" s="386"/>
    </row>
    <row r="599" spans="1:7">
      <c r="A599" s="416"/>
      <c r="B599" s="386"/>
      <c r="C599" s="386"/>
      <c r="E599" s="386"/>
      <c r="F599" s="386"/>
      <c r="G599" s="386"/>
    </row>
    <row r="600" spans="1:7">
      <c r="A600" s="416"/>
      <c r="B600" s="386"/>
      <c r="C600" s="386"/>
      <c r="E600" s="386"/>
      <c r="F600" s="386"/>
      <c r="G600" s="386"/>
    </row>
    <row r="601" spans="1:7">
      <c r="A601" s="416"/>
      <c r="B601" s="386"/>
      <c r="C601" s="386"/>
      <c r="E601" s="386"/>
      <c r="F601" s="386"/>
      <c r="G601" s="386"/>
    </row>
    <row r="602" spans="1:7">
      <c r="A602" s="416"/>
      <c r="B602" s="386"/>
      <c r="C602" s="386"/>
      <c r="E602" s="386"/>
      <c r="F602" s="386"/>
      <c r="G602" s="386"/>
    </row>
    <row r="603" spans="1:7">
      <c r="A603" s="416"/>
      <c r="B603" s="386"/>
      <c r="C603" s="386"/>
      <c r="E603" s="386"/>
      <c r="F603" s="386"/>
      <c r="G603" s="386"/>
    </row>
    <row r="604" spans="1:7">
      <c r="A604" s="416"/>
      <c r="B604" s="386"/>
      <c r="C604" s="386"/>
      <c r="E604" s="386"/>
      <c r="F604" s="386"/>
      <c r="G604" s="386"/>
    </row>
    <row r="605" spans="1:7">
      <c r="A605" s="416"/>
      <c r="B605" s="386"/>
      <c r="C605" s="386"/>
      <c r="E605" s="386"/>
      <c r="F605" s="386"/>
      <c r="G605" s="386"/>
    </row>
    <row r="606" spans="1:7">
      <c r="A606" s="416"/>
      <c r="B606" s="386"/>
      <c r="C606" s="386"/>
      <c r="E606" s="386"/>
      <c r="F606" s="386"/>
      <c r="G606" s="386"/>
    </row>
    <row r="607" spans="1:7">
      <c r="A607" s="416"/>
      <c r="B607" s="386"/>
      <c r="C607" s="386"/>
      <c r="E607" s="386"/>
      <c r="F607" s="386"/>
      <c r="G607" s="386"/>
    </row>
    <row r="608" spans="1:7">
      <c r="A608" s="416"/>
      <c r="B608" s="386"/>
      <c r="C608" s="386"/>
      <c r="E608" s="386"/>
      <c r="F608" s="386"/>
      <c r="G608" s="386"/>
    </row>
    <row r="609" spans="1:7">
      <c r="A609" s="416"/>
      <c r="B609" s="386"/>
      <c r="C609" s="386"/>
      <c r="E609" s="386"/>
      <c r="F609" s="386"/>
      <c r="G609" s="386"/>
    </row>
    <row r="610" spans="1:7">
      <c r="A610" s="416"/>
      <c r="B610" s="386"/>
      <c r="C610" s="386"/>
      <c r="E610" s="386"/>
      <c r="F610" s="386"/>
      <c r="G610" s="386"/>
    </row>
    <row r="611" spans="1:7">
      <c r="A611" s="416"/>
      <c r="B611" s="386"/>
      <c r="C611" s="386"/>
      <c r="E611" s="386"/>
      <c r="F611" s="386"/>
      <c r="G611" s="386"/>
    </row>
    <row r="612" spans="1:7">
      <c r="A612" s="416"/>
      <c r="B612" s="386"/>
      <c r="C612" s="386"/>
      <c r="E612" s="386"/>
      <c r="F612" s="386"/>
      <c r="G612" s="386"/>
    </row>
    <row r="613" spans="1:7">
      <c r="A613" s="416"/>
      <c r="B613" s="386"/>
      <c r="C613" s="386"/>
      <c r="E613" s="386"/>
      <c r="F613" s="386"/>
      <c r="G613" s="386"/>
    </row>
    <row r="614" spans="1:7">
      <c r="A614" s="416"/>
      <c r="B614" s="386"/>
      <c r="C614" s="386"/>
      <c r="E614" s="386"/>
      <c r="F614" s="386"/>
      <c r="G614" s="386"/>
    </row>
    <row r="615" spans="1:7">
      <c r="A615" s="416"/>
      <c r="B615" s="386"/>
      <c r="C615" s="386"/>
      <c r="E615" s="386"/>
      <c r="F615" s="386"/>
      <c r="G615" s="386"/>
    </row>
    <row r="616" spans="1:7">
      <c r="A616" s="416"/>
      <c r="B616" s="386"/>
      <c r="C616" s="386"/>
      <c r="E616" s="386"/>
      <c r="F616" s="386"/>
      <c r="G616" s="386"/>
    </row>
    <row r="617" spans="1:7">
      <c r="A617" s="416"/>
      <c r="B617" s="386"/>
      <c r="C617" s="386"/>
      <c r="E617" s="386"/>
      <c r="F617" s="386"/>
      <c r="G617" s="386"/>
    </row>
    <row r="618" spans="1:7">
      <c r="A618" s="416"/>
      <c r="B618" s="386"/>
      <c r="C618" s="386"/>
      <c r="E618" s="386"/>
      <c r="F618" s="386"/>
      <c r="G618" s="386"/>
    </row>
    <row r="619" spans="1:7">
      <c r="A619" s="416"/>
      <c r="B619" s="386"/>
      <c r="C619" s="386"/>
      <c r="E619" s="386"/>
      <c r="F619" s="386"/>
      <c r="G619" s="386"/>
    </row>
    <row r="620" spans="1:7">
      <c r="A620" s="416"/>
      <c r="B620" s="386"/>
      <c r="C620" s="386"/>
      <c r="E620" s="386"/>
      <c r="F620" s="386"/>
      <c r="G620" s="386"/>
    </row>
    <row r="621" spans="1:7">
      <c r="A621" s="416"/>
      <c r="B621" s="386"/>
      <c r="C621" s="386"/>
      <c r="E621" s="386"/>
      <c r="F621" s="386"/>
      <c r="G621" s="386"/>
    </row>
    <row r="622" spans="1:7">
      <c r="A622" s="416"/>
      <c r="B622" s="386"/>
      <c r="C622" s="386"/>
      <c r="E622" s="386"/>
      <c r="F622" s="386"/>
      <c r="G622" s="386"/>
    </row>
    <row r="623" spans="1:7">
      <c r="A623" s="416"/>
      <c r="B623" s="386"/>
      <c r="C623" s="386"/>
      <c r="E623" s="386"/>
      <c r="F623" s="386"/>
      <c r="G623" s="386"/>
    </row>
    <row r="624" spans="1:7">
      <c r="A624" s="416"/>
      <c r="B624" s="386"/>
      <c r="C624" s="386"/>
      <c r="E624" s="386"/>
      <c r="F624" s="386"/>
      <c r="G624" s="386"/>
    </row>
    <row r="625" spans="1:7">
      <c r="A625" s="416"/>
      <c r="B625" s="386"/>
      <c r="C625" s="386"/>
      <c r="E625" s="386"/>
      <c r="F625" s="386"/>
      <c r="G625" s="386"/>
    </row>
    <row r="626" spans="1:7">
      <c r="A626" s="416"/>
      <c r="B626" s="386"/>
      <c r="C626" s="386"/>
      <c r="E626" s="386"/>
      <c r="F626" s="386"/>
      <c r="G626" s="386"/>
    </row>
    <row r="627" spans="1:7">
      <c r="A627" s="416"/>
      <c r="B627" s="386"/>
      <c r="C627" s="386"/>
      <c r="E627" s="386"/>
      <c r="F627" s="386"/>
      <c r="G627" s="386"/>
    </row>
    <row r="628" spans="1:7">
      <c r="A628" s="416"/>
      <c r="B628" s="386"/>
      <c r="C628" s="386"/>
      <c r="E628" s="386"/>
      <c r="F628" s="386"/>
      <c r="G628" s="386"/>
    </row>
    <row r="629" spans="1:7">
      <c r="A629" s="416"/>
      <c r="B629" s="386"/>
      <c r="C629" s="386"/>
      <c r="E629" s="386"/>
      <c r="F629" s="386"/>
      <c r="G629" s="386"/>
    </row>
    <row r="630" spans="1:7">
      <c r="A630" s="416"/>
      <c r="B630" s="386"/>
      <c r="C630" s="386"/>
      <c r="E630" s="386"/>
      <c r="F630" s="386"/>
      <c r="G630" s="386"/>
    </row>
    <row r="631" spans="1:7">
      <c r="A631" s="416"/>
      <c r="B631" s="386"/>
      <c r="C631" s="386"/>
      <c r="E631" s="386"/>
      <c r="F631" s="386"/>
      <c r="G631" s="386"/>
    </row>
    <row r="632" spans="1:7">
      <c r="A632" s="416"/>
      <c r="B632" s="386"/>
      <c r="C632" s="386"/>
      <c r="E632" s="386"/>
      <c r="F632" s="386"/>
      <c r="G632" s="386"/>
    </row>
    <row r="633" spans="1:7">
      <c r="A633" s="416"/>
      <c r="B633" s="386"/>
      <c r="C633" s="386"/>
      <c r="E633" s="386"/>
      <c r="F633" s="386"/>
      <c r="G633" s="386"/>
    </row>
    <row r="634" spans="1:7">
      <c r="A634" s="416"/>
      <c r="B634" s="386"/>
      <c r="C634" s="386"/>
      <c r="E634" s="386"/>
      <c r="F634" s="386"/>
      <c r="G634" s="386"/>
    </row>
    <row r="635" spans="1:7">
      <c r="A635" s="416"/>
      <c r="B635" s="386"/>
      <c r="C635" s="386"/>
      <c r="E635" s="386"/>
      <c r="F635" s="386"/>
      <c r="G635" s="386"/>
    </row>
    <row r="636" spans="1:7">
      <c r="A636" s="416"/>
      <c r="B636" s="386"/>
      <c r="C636" s="386"/>
      <c r="E636" s="386"/>
      <c r="F636" s="386"/>
      <c r="G636" s="386"/>
    </row>
    <row r="637" spans="1:7">
      <c r="A637" s="416"/>
      <c r="B637" s="386"/>
      <c r="C637" s="386"/>
      <c r="E637" s="386"/>
      <c r="F637" s="386"/>
      <c r="G637" s="386"/>
    </row>
    <row r="638" spans="1:7">
      <c r="A638" s="416"/>
      <c r="B638" s="386"/>
      <c r="C638" s="386"/>
      <c r="E638" s="386"/>
      <c r="F638" s="386"/>
      <c r="G638" s="386"/>
    </row>
    <row r="639" spans="1:7">
      <c r="A639" s="416"/>
      <c r="B639" s="386"/>
      <c r="C639" s="386"/>
      <c r="E639" s="386"/>
      <c r="F639" s="386"/>
      <c r="G639" s="386"/>
    </row>
    <row r="640" spans="1:7">
      <c r="A640" s="416"/>
      <c r="B640" s="386"/>
      <c r="C640" s="386"/>
      <c r="E640" s="386"/>
      <c r="F640" s="386"/>
      <c r="G640" s="386"/>
    </row>
    <row r="641" spans="1:7">
      <c r="A641" s="416"/>
      <c r="B641" s="386"/>
      <c r="C641" s="386"/>
      <c r="E641" s="386"/>
      <c r="F641" s="386"/>
      <c r="G641" s="386"/>
    </row>
    <row r="642" spans="1:7">
      <c r="A642" s="416"/>
      <c r="B642" s="386"/>
      <c r="C642" s="386"/>
      <c r="E642" s="386"/>
      <c r="F642" s="386"/>
      <c r="G642" s="386"/>
    </row>
    <row r="643" spans="1:7">
      <c r="A643" s="416"/>
      <c r="B643" s="386"/>
      <c r="C643" s="386"/>
      <c r="E643" s="386"/>
      <c r="F643" s="386"/>
      <c r="G643" s="386"/>
    </row>
    <row r="644" spans="1:7">
      <c r="A644" s="416"/>
      <c r="B644" s="386"/>
      <c r="C644" s="386"/>
      <c r="E644" s="386"/>
      <c r="F644" s="386"/>
      <c r="G644" s="386"/>
    </row>
    <row r="645" spans="1:7">
      <c r="A645" s="416"/>
      <c r="B645" s="386"/>
      <c r="C645" s="386"/>
      <c r="E645" s="386"/>
      <c r="F645" s="386"/>
      <c r="G645" s="386"/>
    </row>
    <row r="646" spans="1:7">
      <c r="A646" s="416"/>
      <c r="B646" s="386"/>
      <c r="C646" s="386"/>
      <c r="E646" s="386"/>
      <c r="F646" s="386"/>
      <c r="G646" s="386"/>
    </row>
    <row r="647" spans="1:7">
      <c r="A647" s="416"/>
      <c r="B647" s="386"/>
      <c r="C647" s="386"/>
      <c r="E647" s="386"/>
      <c r="F647" s="386"/>
      <c r="G647" s="386"/>
    </row>
    <row r="648" spans="1:7">
      <c r="A648" s="416"/>
      <c r="B648" s="386"/>
      <c r="C648" s="386"/>
      <c r="E648" s="386"/>
      <c r="F648" s="386"/>
      <c r="G648" s="386"/>
    </row>
    <row r="649" spans="1:7">
      <c r="A649" s="416"/>
      <c r="B649" s="386"/>
      <c r="C649" s="386"/>
      <c r="E649" s="386"/>
      <c r="F649" s="386"/>
      <c r="G649" s="386"/>
    </row>
    <row r="650" spans="1:7">
      <c r="A650" s="416"/>
      <c r="B650" s="386"/>
      <c r="C650" s="386"/>
      <c r="E650" s="386"/>
      <c r="F650" s="386"/>
      <c r="G650" s="386"/>
    </row>
    <row r="651" spans="1:7">
      <c r="A651" s="416"/>
      <c r="B651" s="386"/>
      <c r="C651" s="386"/>
      <c r="E651" s="386"/>
      <c r="F651" s="386"/>
      <c r="G651" s="386"/>
    </row>
    <row r="652" spans="1:7">
      <c r="A652" s="416"/>
      <c r="B652" s="386"/>
      <c r="C652" s="386"/>
      <c r="E652" s="386"/>
      <c r="F652" s="386"/>
      <c r="G652" s="386"/>
    </row>
    <row r="653" spans="1:7">
      <c r="A653" s="416"/>
      <c r="B653" s="386"/>
      <c r="C653" s="386"/>
      <c r="E653" s="386"/>
      <c r="F653" s="386"/>
      <c r="G653" s="386"/>
    </row>
    <row r="654" spans="1:7">
      <c r="A654" s="416"/>
      <c r="B654" s="386"/>
      <c r="C654" s="386"/>
      <c r="E654" s="386"/>
      <c r="F654" s="386"/>
      <c r="G654" s="386"/>
    </row>
    <row r="655" spans="1:7">
      <c r="A655" s="416"/>
      <c r="B655" s="386"/>
      <c r="C655" s="386"/>
      <c r="E655" s="386"/>
      <c r="F655" s="386"/>
      <c r="G655" s="386"/>
    </row>
    <row r="656" spans="1:7">
      <c r="A656" s="416"/>
      <c r="B656" s="386"/>
      <c r="C656" s="386"/>
      <c r="E656" s="386"/>
      <c r="F656" s="386"/>
      <c r="G656" s="386"/>
    </row>
    <row r="657" spans="1:7">
      <c r="A657" s="416"/>
      <c r="B657" s="386"/>
      <c r="C657" s="386"/>
      <c r="E657" s="386"/>
      <c r="F657" s="386"/>
      <c r="G657" s="386"/>
    </row>
    <row r="658" spans="1:7">
      <c r="A658" s="416"/>
      <c r="B658" s="386"/>
      <c r="C658" s="386"/>
      <c r="E658" s="386"/>
      <c r="F658" s="386"/>
      <c r="G658" s="386"/>
    </row>
    <row r="659" spans="1:7">
      <c r="A659" s="416"/>
      <c r="B659" s="386"/>
      <c r="C659" s="386"/>
      <c r="E659" s="386"/>
      <c r="F659" s="386"/>
      <c r="G659" s="386"/>
    </row>
    <row r="660" spans="1:7">
      <c r="A660" s="416"/>
      <c r="B660" s="386"/>
      <c r="C660" s="386"/>
      <c r="E660" s="386"/>
      <c r="F660" s="386"/>
      <c r="G660" s="386"/>
    </row>
    <row r="661" spans="1:7">
      <c r="A661" s="416"/>
      <c r="B661" s="386"/>
      <c r="C661" s="386"/>
      <c r="E661" s="386"/>
      <c r="F661" s="386"/>
      <c r="G661" s="386"/>
    </row>
    <row r="662" spans="1:7">
      <c r="A662" s="416"/>
      <c r="B662" s="386"/>
      <c r="C662" s="386"/>
      <c r="E662" s="386"/>
      <c r="F662" s="386"/>
      <c r="G662" s="386"/>
    </row>
    <row r="663" spans="1:7">
      <c r="A663" s="416"/>
      <c r="B663" s="386"/>
      <c r="C663" s="386"/>
      <c r="E663" s="386"/>
      <c r="F663" s="386"/>
      <c r="G663" s="386"/>
    </row>
    <row r="664" spans="1:7">
      <c r="A664" s="416"/>
      <c r="B664" s="386"/>
      <c r="C664" s="386"/>
      <c r="E664" s="386"/>
      <c r="F664" s="386"/>
      <c r="G664" s="386"/>
    </row>
    <row r="665" spans="1:7">
      <c r="A665" s="416"/>
      <c r="B665" s="386"/>
      <c r="C665" s="386"/>
      <c r="E665" s="386"/>
      <c r="F665" s="386"/>
      <c r="G665" s="386"/>
    </row>
    <row r="666" spans="1:7">
      <c r="A666" s="416"/>
      <c r="B666" s="386"/>
      <c r="C666" s="386"/>
      <c r="E666" s="386"/>
      <c r="F666" s="386"/>
      <c r="G666" s="386"/>
    </row>
    <row r="667" spans="1:7">
      <c r="A667" s="416"/>
      <c r="B667" s="386"/>
      <c r="C667" s="386"/>
      <c r="E667" s="386"/>
      <c r="F667" s="386"/>
      <c r="G667" s="386"/>
    </row>
    <row r="668" spans="1:7">
      <c r="A668" s="416"/>
      <c r="B668" s="386"/>
      <c r="C668" s="386"/>
      <c r="E668" s="386"/>
      <c r="F668" s="386"/>
      <c r="G668" s="386"/>
    </row>
    <row r="669" spans="1:7">
      <c r="A669" s="416"/>
      <c r="B669" s="386"/>
      <c r="C669" s="386"/>
      <c r="E669" s="386"/>
      <c r="F669" s="386"/>
      <c r="G669" s="386"/>
    </row>
    <row r="670" spans="1:7">
      <c r="A670" s="416"/>
      <c r="B670" s="386"/>
      <c r="C670" s="386"/>
      <c r="E670" s="386"/>
      <c r="F670" s="386"/>
      <c r="G670" s="386"/>
    </row>
    <row r="671" spans="1:7">
      <c r="A671" s="416"/>
      <c r="B671" s="386"/>
      <c r="C671" s="386"/>
      <c r="E671" s="386"/>
      <c r="F671" s="386"/>
      <c r="G671" s="386"/>
    </row>
    <row r="672" spans="1:7">
      <c r="A672" s="416"/>
      <c r="B672" s="386"/>
      <c r="C672" s="386"/>
      <c r="E672" s="386"/>
      <c r="F672" s="386"/>
      <c r="G672" s="386"/>
    </row>
    <row r="673" spans="1:7">
      <c r="A673" s="416"/>
      <c r="B673" s="386"/>
      <c r="C673" s="386"/>
      <c r="E673" s="386"/>
      <c r="F673" s="386"/>
      <c r="G673" s="386"/>
    </row>
    <row r="674" spans="1:7">
      <c r="A674" s="416"/>
      <c r="B674" s="386"/>
      <c r="C674" s="386"/>
      <c r="E674" s="386"/>
      <c r="F674" s="386"/>
      <c r="G674" s="386"/>
    </row>
    <row r="675" spans="1:7">
      <c r="A675" s="416"/>
      <c r="B675" s="386"/>
      <c r="C675" s="386"/>
      <c r="E675" s="386"/>
      <c r="F675" s="386"/>
      <c r="G675" s="386"/>
    </row>
    <row r="676" spans="1:7">
      <c r="A676" s="416"/>
      <c r="B676" s="386"/>
      <c r="C676" s="386"/>
      <c r="E676" s="386"/>
      <c r="F676" s="386"/>
      <c r="G676" s="386"/>
    </row>
    <row r="677" spans="1:7">
      <c r="A677" s="416"/>
      <c r="B677" s="386"/>
      <c r="C677" s="386"/>
      <c r="E677" s="386"/>
      <c r="F677" s="386"/>
      <c r="G677" s="386"/>
    </row>
    <row r="678" spans="1:7">
      <c r="A678" s="416"/>
      <c r="B678" s="386"/>
      <c r="C678" s="386"/>
      <c r="E678" s="386"/>
      <c r="F678" s="386"/>
      <c r="G678" s="386"/>
    </row>
    <row r="679" spans="1:7">
      <c r="A679" s="416"/>
      <c r="B679" s="386"/>
      <c r="C679" s="386"/>
      <c r="E679" s="386"/>
      <c r="F679" s="386"/>
      <c r="G679" s="386"/>
    </row>
    <row r="680" spans="1:7">
      <c r="A680" s="416"/>
      <c r="B680" s="386"/>
      <c r="C680" s="386"/>
      <c r="E680" s="386"/>
      <c r="F680" s="386"/>
      <c r="G680" s="386"/>
    </row>
    <row r="681" spans="1:7">
      <c r="A681" s="416"/>
      <c r="B681" s="386"/>
      <c r="C681" s="386"/>
      <c r="E681" s="386"/>
      <c r="F681" s="386"/>
      <c r="G681" s="386"/>
    </row>
    <row r="682" spans="1:7">
      <c r="A682" s="416"/>
      <c r="B682" s="386"/>
      <c r="C682" s="386"/>
      <c r="E682" s="386"/>
      <c r="F682" s="386"/>
      <c r="G682" s="386"/>
    </row>
    <row r="683" spans="1:7">
      <c r="A683" s="416"/>
      <c r="B683" s="386"/>
      <c r="C683" s="386"/>
      <c r="E683" s="386"/>
      <c r="F683" s="386"/>
      <c r="G683" s="386"/>
    </row>
    <row r="684" spans="1:7">
      <c r="A684" s="416"/>
      <c r="B684" s="386"/>
      <c r="C684" s="386"/>
      <c r="E684" s="386"/>
      <c r="F684" s="386"/>
      <c r="G684" s="386"/>
    </row>
    <row r="685" spans="1:7">
      <c r="A685" s="416"/>
      <c r="B685" s="386"/>
      <c r="C685" s="386"/>
      <c r="E685" s="386"/>
      <c r="F685" s="386"/>
      <c r="G685" s="386"/>
    </row>
    <row r="686" spans="1:7">
      <c r="A686" s="416"/>
      <c r="B686" s="386"/>
      <c r="C686" s="386"/>
      <c r="E686" s="386"/>
      <c r="F686" s="386"/>
      <c r="G686" s="386"/>
    </row>
    <row r="687" spans="1:7">
      <c r="A687" s="416"/>
      <c r="B687" s="386"/>
      <c r="C687" s="386"/>
      <c r="E687" s="386"/>
      <c r="F687" s="386"/>
      <c r="G687" s="386"/>
    </row>
    <row r="688" spans="1:7">
      <c r="A688" s="416"/>
      <c r="B688" s="386"/>
      <c r="C688" s="386"/>
      <c r="E688" s="386"/>
      <c r="F688" s="386"/>
      <c r="G688" s="386"/>
    </row>
    <row r="689" spans="1:7">
      <c r="A689" s="416"/>
      <c r="B689" s="386"/>
      <c r="C689" s="386"/>
      <c r="E689" s="386"/>
      <c r="F689" s="386"/>
      <c r="G689" s="386"/>
    </row>
    <row r="690" spans="1:7">
      <c r="A690" s="416"/>
      <c r="B690" s="386"/>
      <c r="C690" s="386"/>
      <c r="E690" s="386"/>
      <c r="F690" s="386"/>
      <c r="G690" s="386"/>
    </row>
    <row r="691" spans="1:7">
      <c r="A691" s="416"/>
      <c r="B691" s="386"/>
      <c r="C691" s="386"/>
      <c r="E691" s="386"/>
      <c r="F691" s="386"/>
      <c r="G691" s="386"/>
    </row>
    <row r="692" spans="1:7">
      <c r="A692" s="416"/>
      <c r="B692" s="386"/>
      <c r="C692" s="386"/>
      <c r="E692" s="386"/>
      <c r="F692" s="386"/>
      <c r="G692" s="386"/>
    </row>
    <row r="693" spans="1:7">
      <c r="A693" s="416"/>
      <c r="B693" s="386"/>
      <c r="C693" s="386"/>
      <c r="E693" s="386"/>
      <c r="F693" s="386"/>
      <c r="G693" s="386"/>
    </row>
    <row r="694" spans="1:7">
      <c r="A694" s="416"/>
      <c r="B694" s="386"/>
      <c r="C694" s="386"/>
      <c r="E694" s="386"/>
      <c r="F694" s="386"/>
      <c r="G694" s="386"/>
    </row>
    <row r="695" spans="1:7">
      <c r="A695" s="416"/>
      <c r="B695" s="386"/>
      <c r="C695" s="386"/>
      <c r="E695" s="386"/>
      <c r="F695" s="386"/>
      <c r="G695" s="386"/>
    </row>
    <row r="696" spans="1:7">
      <c r="A696" s="416"/>
      <c r="B696" s="386"/>
      <c r="C696" s="386"/>
      <c r="E696" s="386"/>
      <c r="F696" s="386"/>
      <c r="G696" s="386"/>
    </row>
    <row r="697" spans="1:7">
      <c r="A697" s="416"/>
      <c r="B697" s="386"/>
      <c r="C697" s="386"/>
      <c r="E697" s="386"/>
      <c r="F697" s="386"/>
      <c r="G697" s="386"/>
    </row>
    <row r="698" spans="1:7">
      <c r="A698" s="416"/>
      <c r="B698" s="386"/>
      <c r="C698" s="386"/>
      <c r="E698" s="386"/>
      <c r="F698" s="386"/>
      <c r="G698" s="386"/>
    </row>
    <row r="699" spans="1:7">
      <c r="A699" s="416"/>
      <c r="B699" s="386"/>
      <c r="C699" s="386"/>
      <c r="E699" s="386"/>
      <c r="F699" s="386"/>
      <c r="G699" s="386"/>
    </row>
    <row r="700" spans="1:7">
      <c r="A700" s="416"/>
      <c r="B700" s="386"/>
      <c r="C700" s="386"/>
      <c r="E700" s="386"/>
      <c r="F700" s="386"/>
      <c r="G700" s="386"/>
    </row>
    <row r="701" spans="1:7">
      <c r="A701" s="416"/>
      <c r="B701" s="386"/>
      <c r="C701" s="386"/>
      <c r="E701" s="386"/>
      <c r="F701" s="386"/>
      <c r="G701" s="386"/>
    </row>
    <row r="702" spans="1:7">
      <c r="A702" s="416"/>
      <c r="B702" s="386"/>
      <c r="C702" s="386"/>
      <c r="E702" s="386"/>
      <c r="F702" s="386"/>
      <c r="G702" s="386"/>
    </row>
    <row r="703" spans="1:7">
      <c r="A703" s="416"/>
      <c r="B703" s="386"/>
      <c r="C703" s="386"/>
      <c r="E703" s="386"/>
      <c r="F703" s="386"/>
      <c r="G703" s="386"/>
    </row>
    <row r="704" spans="1:7">
      <c r="A704" s="416"/>
      <c r="B704" s="386"/>
      <c r="C704" s="386"/>
      <c r="E704" s="386"/>
      <c r="F704" s="386"/>
      <c r="G704" s="386"/>
    </row>
    <row r="705" spans="1:7">
      <c r="A705" s="416"/>
      <c r="B705" s="386"/>
      <c r="C705" s="386"/>
      <c r="E705" s="386"/>
      <c r="F705" s="386"/>
      <c r="G705" s="386"/>
    </row>
    <row r="706" spans="1:7">
      <c r="A706" s="416"/>
      <c r="B706" s="386"/>
      <c r="C706" s="386"/>
      <c r="E706" s="386"/>
      <c r="F706" s="386"/>
      <c r="G706" s="386"/>
    </row>
    <row r="707" spans="1:7">
      <c r="A707" s="416"/>
      <c r="B707" s="386"/>
      <c r="C707" s="386"/>
      <c r="E707" s="386"/>
      <c r="F707" s="386"/>
      <c r="G707" s="386"/>
    </row>
    <row r="708" spans="1:7">
      <c r="A708" s="416"/>
      <c r="B708" s="386"/>
      <c r="C708" s="386"/>
      <c r="E708" s="386"/>
      <c r="F708" s="386"/>
      <c r="G708" s="386"/>
    </row>
    <row r="709" spans="1:7">
      <c r="A709" s="416"/>
      <c r="B709" s="386"/>
      <c r="C709" s="386"/>
      <c r="E709" s="386"/>
      <c r="F709" s="386"/>
      <c r="G709" s="386"/>
    </row>
    <row r="710" spans="1:7">
      <c r="A710" s="416"/>
      <c r="B710" s="386"/>
      <c r="C710" s="386"/>
      <c r="E710" s="386"/>
      <c r="F710" s="386"/>
      <c r="G710" s="386"/>
    </row>
    <row r="711" spans="1:7">
      <c r="A711" s="416"/>
      <c r="B711" s="386"/>
      <c r="C711" s="386"/>
      <c r="E711" s="386"/>
      <c r="F711" s="386"/>
      <c r="G711" s="386"/>
    </row>
    <row r="712" spans="1:7">
      <c r="A712" s="416"/>
      <c r="B712" s="386"/>
      <c r="C712" s="386"/>
      <c r="E712" s="386"/>
      <c r="F712" s="386"/>
      <c r="G712" s="386"/>
    </row>
    <row r="713" spans="1:7">
      <c r="A713" s="416"/>
      <c r="B713" s="386"/>
      <c r="C713" s="386"/>
      <c r="E713" s="386"/>
      <c r="F713" s="386"/>
      <c r="G713" s="386"/>
    </row>
    <row r="714" spans="1:7">
      <c r="A714" s="416"/>
      <c r="B714" s="386"/>
      <c r="C714" s="386"/>
      <c r="E714" s="386"/>
      <c r="F714" s="386"/>
      <c r="G714" s="386"/>
    </row>
    <row r="715" spans="1:7">
      <c r="A715" s="416"/>
      <c r="B715" s="386"/>
      <c r="C715" s="386"/>
      <c r="E715" s="386"/>
      <c r="F715" s="386"/>
      <c r="G715" s="386"/>
    </row>
    <row r="716" spans="1:7">
      <c r="A716" s="416"/>
      <c r="B716" s="386"/>
      <c r="C716" s="386"/>
      <c r="E716" s="386"/>
      <c r="F716" s="386"/>
      <c r="G716" s="386"/>
    </row>
    <row r="717" spans="1:7">
      <c r="A717" s="416"/>
      <c r="B717" s="386"/>
      <c r="C717" s="386"/>
      <c r="E717" s="386"/>
      <c r="F717" s="386"/>
      <c r="G717" s="386"/>
    </row>
    <row r="718" spans="1:7">
      <c r="A718" s="416"/>
      <c r="B718" s="386"/>
      <c r="C718" s="386"/>
      <c r="E718" s="386"/>
      <c r="F718" s="386"/>
      <c r="G718" s="386"/>
    </row>
    <row r="719" spans="1:7">
      <c r="A719" s="416"/>
      <c r="B719" s="386"/>
      <c r="C719" s="386"/>
      <c r="E719" s="386"/>
      <c r="F719" s="386"/>
      <c r="G719" s="386"/>
    </row>
    <row r="720" spans="1:7">
      <c r="A720" s="416"/>
      <c r="B720" s="386"/>
      <c r="C720" s="386"/>
      <c r="E720" s="386"/>
      <c r="F720" s="386"/>
      <c r="G720" s="386"/>
    </row>
    <row r="721" spans="1:7">
      <c r="A721" s="416"/>
      <c r="B721" s="386"/>
      <c r="C721" s="386"/>
      <c r="E721" s="386"/>
      <c r="F721" s="386"/>
      <c r="G721" s="386"/>
    </row>
    <row r="722" spans="1:7">
      <c r="A722" s="416"/>
      <c r="B722" s="386"/>
      <c r="C722" s="386"/>
      <c r="E722" s="386"/>
      <c r="F722" s="386"/>
      <c r="G722" s="386"/>
    </row>
    <row r="723" spans="1:7">
      <c r="A723" s="416"/>
      <c r="B723" s="386"/>
      <c r="C723" s="386"/>
      <c r="E723" s="386"/>
      <c r="F723" s="386"/>
      <c r="G723" s="386"/>
    </row>
    <row r="724" spans="1:7">
      <c r="A724" s="416"/>
      <c r="B724" s="386"/>
      <c r="C724" s="386"/>
      <c r="E724" s="386"/>
      <c r="F724" s="386"/>
      <c r="G724" s="386"/>
    </row>
    <row r="725" spans="1:7">
      <c r="A725" s="416"/>
      <c r="B725" s="386"/>
      <c r="C725" s="386"/>
      <c r="E725" s="386"/>
      <c r="F725" s="386"/>
      <c r="G725" s="386"/>
    </row>
    <row r="726" spans="1:7">
      <c r="A726" s="416"/>
      <c r="B726" s="386"/>
      <c r="C726" s="386"/>
      <c r="E726" s="386"/>
      <c r="F726" s="386"/>
      <c r="G726" s="386"/>
    </row>
    <row r="727" spans="1:7">
      <c r="A727" s="416"/>
      <c r="B727" s="386"/>
      <c r="C727" s="386"/>
      <c r="E727" s="386"/>
      <c r="F727" s="386"/>
      <c r="G727" s="386"/>
    </row>
    <row r="728" spans="1:7">
      <c r="A728" s="416"/>
      <c r="B728" s="386"/>
      <c r="C728" s="386"/>
      <c r="E728" s="386"/>
      <c r="F728" s="386"/>
      <c r="G728" s="386"/>
    </row>
    <row r="729" spans="1:7">
      <c r="A729" s="416"/>
      <c r="B729" s="386"/>
      <c r="C729" s="386"/>
      <c r="E729" s="386"/>
      <c r="F729" s="386"/>
      <c r="G729" s="386"/>
    </row>
    <row r="730" spans="1:7">
      <c r="A730" s="416"/>
      <c r="B730" s="386"/>
      <c r="C730" s="386"/>
      <c r="E730" s="386"/>
      <c r="F730" s="386"/>
      <c r="G730" s="386"/>
    </row>
    <row r="731" spans="1:7">
      <c r="A731" s="416"/>
      <c r="B731" s="386"/>
      <c r="C731" s="386"/>
      <c r="E731" s="386"/>
      <c r="F731" s="386"/>
      <c r="G731" s="386"/>
    </row>
    <row r="732" spans="1:7">
      <c r="A732" s="416"/>
      <c r="B732" s="386"/>
      <c r="C732" s="386"/>
      <c r="E732" s="386"/>
      <c r="F732" s="386"/>
      <c r="G732" s="386"/>
    </row>
    <row r="733" spans="1:7">
      <c r="A733" s="416"/>
      <c r="B733" s="386"/>
      <c r="C733" s="386"/>
      <c r="E733" s="386"/>
      <c r="F733" s="386"/>
      <c r="G733" s="386"/>
    </row>
    <row r="734" spans="1:7">
      <c r="A734" s="416"/>
      <c r="B734" s="386"/>
      <c r="C734" s="386"/>
      <c r="E734" s="386"/>
      <c r="F734" s="386"/>
      <c r="G734" s="386"/>
    </row>
    <row r="735" spans="1:7">
      <c r="A735" s="416"/>
      <c r="B735" s="386"/>
      <c r="C735" s="386"/>
      <c r="E735" s="386"/>
      <c r="F735" s="386"/>
      <c r="G735" s="386"/>
    </row>
    <row r="736" spans="1:7">
      <c r="A736" s="416"/>
      <c r="B736" s="386"/>
      <c r="C736" s="386"/>
      <c r="E736" s="386"/>
      <c r="F736" s="386"/>
      <c r="G736" s="386"/>
    </row>
    <row r="737" spans="1:7">
      <c r="A737" s="416"/>
      <c r="B737" s="386"/>
      <c r="C737" s="386"/>
      <c r="E737" s="386"/>
      <c r="F737" s="386"/>
      <c r="G737" s="386"/>
    </row>
    <row r="738" spans="1:7">
      <c r="A738" s="416"/>
      <c r="B738" s="386"/>
      <c r="C738" s="386"/>
      <c r="E738" s="386"/>
      <c r="F738" s="386"/>
      <c r="G738" s="386"/>
    </row>
    <row r="739" spans="1:7">
      <c r="A739" s="416"/>
      <c r="B739" s="386"/>
      <c r="C739" s="386"/>
      <c r="E739" s="386"/>
      <c r="F739" s="386"/>
      <c r="G739" s="386"/>
    </row>
    <row r="740" spans="1:7">
      <c r="A740" s="416"/>
      <c r="B740" s="386"/>
      <c r="C740" s="386"/>
      <c r="E740" s="386"/>
      <c r="F740" s="386"/>
      <c r="G740" s="386"/>
    </row>
    <row r="741" spans="1:7">
      <c r="A741" s="416"/>
      <c r="B741" s="386"/>
      <c r="C741" s="386"/>
      <c r="E741" s="386"/>
      <c r="F741" s="386"/>
      <c r="G741" s="386"/>
    </row>
    <row r="742" spans="1:7">
      <c r="A742" s="416"/>
      <c r="B742" s="386"/>
      <c r="C742" s="386"/>
      <c r="E742" s="386"/>
      <c r="F742" s="386"/>
      <c r="G742" s="386"/>
    </row>
    <row r="743" spans="1:7">
      <c r="A743" s="416"/>
      <c r="B743" s="386"/>
      <c r="C743" s="386"/>
      <c r="E743" s="386"/>
      <c r="F743" s="386"/>
      <c r="G743" s="386"/>
    </row>
    <row r="744" spans="1:7">
      <c r="A744" s="416"/>
      <c r="B744" s="386"/>
      <c r="C744" s="386"/>
      <c r="E744" s="386"/>
      <c r="F744" s="386"/>
      <c r="G744" s="386"/>
    </row>
    <row r="745" spans="1:7">
      <c r="A745" s="416"/>
      <c r="B745" s="386"/>
      <c r="C745" s="386"/>
      <c r="E745" s="386"/>
      <c r="F745" s="386"/>
      <c r="G745" s="386"/>
    </row>
    <row r="746" spans="1:7">
      <c r="A746" s="416"/>
      <c r="B746" s="386"/>
      <c r="C746" s="386"/>
      <c r="E746" s="386"/>
      <c r="F746" s="386"/>
      <c r="G746" s="386"/>
    </row>
    <row r="747" spans="1:7">
      <c r="A747" s="416"/>
      <c r="B747" s="386"/>
      <c r="C747" s="386"/>
      <c r="E747" s="386"/>
      <c r="F747" s="386"/>
      <c r="G747" s="386"/>
    </row>
    <row r="748" spans="1:7">
      <c r="A748" s="416"/>
      <c r="B748" s="386"/>
      <c r="C748" s="386"/>
      <c r="E748" s="386"/>
      <c r="F748" s="386"/>
      <c r="G748" s="386"/>
    </row>
    <row r="749" spans="1:7">
      <c r="A749" s="416"/>
      <c r="B749" s="386"/>
      <c r="C749" s="386"/>
      <c r="E749" s="386"/>
      <c r="F749" s="386"/>
      <c r="G749" s="386"/>
    </row>
    <row r="750" spans="1:7">
      <c r="A750" s="416"/>
      <c r="B750" s="386"/>
      <c r="C750" s="386"/>
      <c r="E750" s="386"/>
      <c r="F750" s="386"/>
      <c r="G750" s="386"/>
    </row>
    <row r="751" spans="1:7">
      <c r="A751" s="416"/>
      <c r="B751" s="386"/>
      <c r="C751" s="386"/>
      <c r="E751" s="386"/>
      <c r="F751" s="386"/>
      <c r="G751" s="386"/>
    </row>
    <row r="752" spans="1:7">
      <c r="A752" s="416"/>
      <c r="B752" s="386"/>
      <c r="C752" s="386"/>
      <c r="E752" s="386"/>
      <c r="F752" s="386"/>
      <c r="G752" s="386"/>
    </row>
    <row r="753" spans="1:7">
      <c r="A753" s="416"/>
      <c r="B753" s="386"/>
      <c r="C753" s="386"/>
      <c r="E753" s="386"/>
      <c r="F753" s="386"/>
      <c r="G753" s="386"/>
    </row>
    <row r="754" spans="1:7">
      <c r="A754" s="416"/>
      <c r="B754" s="386"/>
      <c r="C754" s="386"/>
      <c r="E754" s="386"/>
      <c r="F754" s="386"/>
      <c r="G754" s="386"/>
    </row>
    <row r="755" spans="1:7">
      <c r="A755" s="416"/>
      <c r="B755" s="386"/>
      <c r="C755" s="386"/>
      <c r="E755" s="386"/>
      <c r="F755" s="386"/>
      <c r="G755" s="386"/>
    </row>
    <row r="756" spans="1:7">
      <c r="A756" s="416"/>
      <c r="B756" s="386"/>
      <c r="C756" s="386"/>
      <c r="E756" s="386"/>
      <c r="F756" s="386"/>
      <c r="G756" s="386"/>
    </row>
    <row r="757" spans="1:7">
      <c r="A757" s="416"/>
      <c r="B757" s="386"/>
      <c r="C757" s="386"/>
      <c r="E757" s="386"/>
      <c r="F757" s="386"/>
      <c r="G757" s="386"/>
    </row>
    <row r="758" spans="1:7">
      <c r="A758" s="416"/>
      <c r="B758" s="386"/>
      <c r="C758" s="386"/>
      <c r="E758" s="386"/>
      <c r="F758" s="386"/>
      <c r="G758" s="386"/>
    </row>
    <row r="759" spans="1:7">
      <c r="A759" s="416"/>
      <c r="B759" s="386"/>
      <c r="C759" s="386"/>
      <c r="E759" s="386"/>
      <c r="F759" s="386"/>
      <c r="G759" s="386"/>
    </row>
    <row r="760" spans="1:7">
      <c r="A760" s="416"/>
      <c r="B760" s="386"/>
      <c r="C760" s="386"/>
      <c r="E760" s="386"/>
      <c r="F760" s="386"/>
      <c r="G760" s="386"/>
    </row>
    <row r="761" spans="1:7">
      <c r="A761" s="416"/>
      <c r="B761" s="386"/>
      <c r="C761" s="386"/>
      <c r="E761" s="386"/>
      <c r="F761" s="386"/>
      <c r="G761" s="386"/>
    </row>
    <row r="762" spans="1:7">
      <c r="A762" s="416"/>
      <c r="B762" s="386"/>
      <c r="C762" s="386"/>
      <c r="E762" s="386"/>
      <c r="F762" s="386"/>
      <c r="G762" s="386"/>
    </row>
    <row r="763" spans="1:7">
      <c r="A763" s="416"/>
      <c r="B763" s="386"/>
      <c r="C763" s="386"/>
      <c r="E763" s="386"/>
      <c r="F763" s="386"/>
      <c r="G763" s="386"/>
    </row>
    <row r="764" spans="1:7">
      <c r="A764" s="416"/>
      <c r="B764" s="386"/>
      <c r="C764" s="386"/>
      <c r="E764" s="386"/>
      <c r="F764" s="386"/>
      <c r="G764" s="386"/>
    </row>
    <row r="765" spans="1:7">
      <c r="A765" s="416"/>
      <c r="B765" s="386"/>
      <c r="C765" s="386"/>
      <c r="E765" s="386"/>
      <c r="F765" s="386"/>
      <c r="G765" s="386"/>
    </row>
    <row r="766" spans="1:7">
      <c r="A766" s="416"/>
      <c r="B766" s="386"/>
      <c r="C766" s="386"/>
      <c r="E766" s="386"/>
      <c r="F766" s="386"/>
      <c r="G766" s="386"/>
    </row>
    <row r="767" spans="1:7">
      <c r="A767" s="416"/>
      <c r="B767" s="386"/>
      <c r="C767" s="386"/>
      <c r="E767" s="386"/>
      <c r="F767" s="386"/>
      <c r="G767" s="386"/>
    </row>
    <row r="768" spans="1:7">
      <c r="A768" s="416"/>
      <c r="B768" s="386"/>
      <c r="C768" s="386"/>
      <c r="E768" s="386"/>
      <c r="F768" s="386"/>
      <c r="G768" s="386"/>
    </row>
    <row r="769" spans="1:7">
      <c r="A769" s="416"/>
      <c r="B769" s="386"/>
      <c r="C769" s="386"/>
      <c r="E769" s="386"/>
      <c r="F769" s="386"/>
      <c r="G769" s="386"/>
    </row>
    <row r="770" spans="1:7">
      <c r="A770" s="416"/>
      <c r="B770" s="386"/>
      <c r="C770" s="386"/>
      <c r="E770" s="386"/>
      <c r="F770" s="386"/>
      <c r="G770" s="386"/>
    </row>
    <row r="771" spans="1:7">
      <c r="A771" s="416"/>
      <c r="B771" s="386"/>
      <c r="C771" s="386"/>
      <c r="E771" s="386"/>
      <c r="F771" s="386"/>
      <c r="G771" s="386"/>
    </row>
    <row r="772" spans="1:7">
      <c r="A772" s="416"/>
      <c r="B772" s="386"/>
      <c r="C772" s="386"/>
      <c r="E772" s="386"/>
      <c r="F772" s="386"/>
      <c r="G772" s="386"/>
    </row>
    <row r="773" spans="1:7">
      <c r="A773" s="416"/>
      <c r="B773" s="386"/>
      <c r="C773" s="386"/>
      <c r="E773" s="386"/>
      <c r="F773" s="386"/>
      <c r="G773" s="386"/>
    </row>
    <row r="774" spans="1:7">
      <c r="A774" s="416"/>
      <c r="B774" s="386"/>
      <c r="C774" s="386"/>
      <c r="E774" s="386"/>
      <c r="F774" s="386"/>
      <c r="G774" s="386"/>
    </row>
    <row r="775" spans="1:7">
      <c r="A775" s="416"/>
      <c r="B775" s="386"/>
      <c r="C775" s="386"/>
      <c r="E775" s="386"/>
      <c r="F775" s="386"/>
      <c r="G775" s="386"/>
    </row>
    <row r="776" spans="1:7">
      <c r="A776" s="416"/>
      <c r="B776" s="386"/>
      <c r="C776" s="386"/>
      <c r="E776" s="386"/>
      <c r="F776" s="386"/>
      <c r="G776" s="386"/>
    </row>
    <row r="777" spans="1:7">
      <c r="A777" s="416"/>
      <c r="B777" s="386"/>
      <c r="C777" s="386"/>
      <c r="E777" s="386"/>
      <c r="F777" s="386"/>
      <c r="G777" s="386"/>
    </row>
    <row r="778" spans="1:7">
      <c r="A778" s="416"/>
      <c r="B778" s="386"/>
      <c r="C778" s="386"/>
      <c r="E778" s="386"/>
      <c r="F778" s="386"/>
      <c r="G778" s="386"/>
    </row>
    <row r="779" spans="1:7">
      <c r="A779" s="416"/>
      <c r="B779" s="386"/>
      <c r="C779" s="386"/>
      <c r="E779" s="386"/>
      <c r="F779" s="386"/>
      <c r="G779" s="386"/>
    </row>
    <row r="780" spans="1:7">
      <c r="A780" s="416"/>
      <c r="B780" s="386"/>
      <c r="C780" s="386"/>
      <c r="E780" s="386"/>
      <c r="F780" s="386"/>
      <c r="G780" s="386"/>
    </row>
    <row r="781" spans="1:7">
      <c r="A781" s="416"/>
      <c r="B781" s="386"/>
      <c r="C781" s="386"/>
      <c r="E781" s="386"/>
      <c r="F781" s="386"/>
      <c r="G781" s="386"/>
    </row>
    <row r="782" spans="1:7">
      <c r="A782" s="416"/>
      <c r="B782" s="386"/>
      <c r="C782" s="386"/>
      <c r="E782" s="386"/>
      <c r="F782" s="386"/>
      <c r="G782" s="386"/>
    </row>
    <row r="783" spans="1:7">
      <c r="A783" s="416"/>
      <c r="B783" s="386"/>
      <c r="C783" s="386"/>
      <c r="E783" s="386"/>
      <c r="F783" s="386"/>
      <c r="G783" s="386"/>
    </row>
    <row r="784" spans="1:7">
      <c r="A784" s="416"/>
      <c r="B784" s="386"/>
      <c r="C784" s="386"/>
      <c r="E784" s="386"/>
      <c r="F784" s="386"/>
      <c r="G784" s="386"/>
    </row>
    <row r="785" spans="1:7">
      <c r="A785" s="416"/>
      <c r="B785" s="386"/>
      <c r="C785" s="386"/>
      <c r="E785" s="386"/>
      <c r="F785" s="386"/>
      <c r="G785" s="386"/>
    </row>
    <row r="786" spans="1:7">
      <c r="A786" s="416"/>
      <c r="B786" s="386"/>
      <c r="C786" s="386"/>
      <c r="E786" s="386"/>
      <c r="F786" s="386"/>
      <c r="G786" s="386"/>
    </row>
    <row r="787" spans="1:7">
      <c r="A787" s="416"/>
      <c r="B787" s="386"/>
      <c r="C787" s="386"/>
      <c r="E787" s="386"/>
      <c r="F787" s="386"/>
      <c r="G787" s="386"/>
    </row>
    <row r="788" spans="1:7">
      <c r="A788" s="416"/>
      <c r="B788" s="386"/>
      <c r="C788" s="386"/>
      <c r="E788" s="386"/>
      <c r="F788" s="386"/>
      <c r="G788" s="386"/>
    </row>
    <row r="789" spans="1:7">
      <c r="A789" s="416"/>
      <c r="B789" s="386"/>
      <c r="C789" s="386"/>
      <c r="E789" s="386"/>
      <c r="F789" s="386"/>
      <c r="G789" s="386"/>
    </row>
    <row r="790" spans="1:7">
      <c r="A790" s="416"/>
      <c r="B790" s="386"/>
      <c r="C790" s="386"/>
      <c r="E790" s="386"/>
      <c r="F790" s="386"/>
      <c r="G790" s="386"/>
    </row>
    <row r="791" spans="1:7">
      <c r="A791" s="416"/>
      <c r="B791" s="386"/>
      <c r="C791" s="386"/>
      <c r="E791" s="386"/>
      <c r="F791" s="386"/>
      <c r="G791" s="386"/>
    </row>
    <row r="792" spans="1:7">
      <c r="A792" s="416"/>
      <c r="B792" s="386"/>
      <c r="C792" s="386"/>
      <c r="E792" s="386"/>
      <c r="F792" s="386"/>
      <c r="G792" s="386"/>
    </row>
    <row r="793" spans="1:7">
      <c r="A793" s="416"/>
      <c r="B793" s="386"/>
      <c r="C793" s="386"/>
      <c r="E793" s="386"/>
      <c r="F793" s="386"/>
      <c r="G793" s="386"/>
    </row>
    <row r="794" spans="1:7">
      <c r="A794" s="416"/>
      <c r="B794" s="386"/>
      <c r="C794" s="386"/>
      <c r="E794" s="386"/>
      <c r="F794" s="386"/>
      <c r="G794" s="386"/>
    </row>
    <row r="795" spans="1:7">
      <c r="A795" s="416"/>
      <c r="B795" s="386"/>
      <c r="C795" s="386"/>
      <c r="E795" s="386"/>
      <c r="F795" s="386"/>
      <c r="G795" s="386"/>
    </row>
    <row r="796" spans="1:7">
      <c r="A796" s="416"/>
      <c r="B796" s="386"/>
      <c r="C796" s="386"/>
      <c r="E796" s="386"/>
      <c r="F796" s="386"/>
      <c r="G796" s="386"/>
    </row>
    <row r="797" spans="1:7">
      <c r="A797" s="416"/>
      <c r="B797" s="386"/>
      <c r="C797" s="386"/>
      <c r="E797" s="386"/>
      <c r="F797" s="386"/>
      <c r="G797" s="386"/>
    </row>
    <row r="798" spans="1:7">
      <c r="A798" s="416"/>
      <c r="B798" s="386"/>
      <c r="C798" s="386"/>
      <c r="E798" s="386"/>
      <c r="F798" s="386"/>
      <c r="G798" s="386"/>
    </row>
    <row r="799" spans="1:7">
      <c r="A799" s="416"/>
      <c r="B799" s="386"/>
      <c r="C799" s="386"/>
      <c r="E799" s="386"/>
      <c r="F799" s="386"/>
      <c r="G799" s="386"/>
    </row>
    <row r="800" spans="1:7">
      <c r="A800" s="416"/>
      <c r="B800" s="386"/>
      <c r="C800" s="386"/>
      <c r="E800" s="386"/>
      <c r="F800" s="386"/>
      <c r="G800" s="386"/>
    </row>
    <row r="801" spans="1:7">
      <c r="A801" s="416"/>
      <c r="B801" s="386"/>
      <c r="C801" s="386"/>
      <c r="E801" s="386"/>
      <c r="F801" s="386"/>
      <c r="G801" s="386"/>
    </row>
    <row r="802" spans="1:7">
      <c r="A802" s="416"/>
      <c r="B802" s="386"/>
      <c r="C802" s="386"/>
      <c r="E802" s="386"/>
      <c r="F802" s="386"/>
      <c r="G802" s="386"/>
    </row>
    <row r="803" spans="1:7">
      <c r="A803" s="416"/>
      <c r="B803" s="386"/>
      <c r="C803" s="386"/>
      <c r="E803" s="386"/>
      <c r="F803" s="386"/>
      <c r="G803" s="386"/>
    </row>
    <row r="804" spans="1:7">
      <c r="A804" s="416"/>
      <c r="B804" s="386"/>
      <c r="C804" s="386"/>
      <c r="E804" s="386"/>
      <c r="F804" s="386"/>
      <c r="G804" s="386"/>
    </row>
    <row r="805" spans="1:7">
      <c r="A805" s="416"/>
      <c r="B805" s="386"/>
      <c r="C805" s="386"/>
      <c r="E805" s="386"/>
      <c r="F805" s="386"/>
      <c r="G805" s="386"/>
    </row>
    <row r="806" spans="1:7">
      <c r="A806" s="416"/>
      <c r="B806" s="386"/>
      <c r="C806" s="386"/>
      <c r="E806" s="386"/>
      <c r="F806" s="386"/>
      <c r="G806" s="386"/>
    </row>
    <row r="807" spans="1:7">
      <c r="A807" s="416"/>
      <c r="B807" s="386"/>
      <c r="C807" s="386"/>
      <c r="E807" s="386"/>
      <c r="F807" s="386"/>
      <c r="G807" s="386"/>
    </row>
    <row r="808" spans="1:7">
      <c r="A808" s="416"/>
      <c r="B808" s="386"/>
      <c r="C808" s="386"/>
      <c r="E808" s="386"/>
      <c r="F808" s="386"/>
      <c r="G808" s="386"/>
    </row>
    <row r="809" spans="1:7">
      <c r="A809" s="416"/>
      <c r="B809" s="386"/>
      <c r="C809" s="386"/>
      <c r="E809" s="386"/>
      <c r="F809" s="386"/>
      <c r="G809" s="386"/>
    </row>
    <row r="810" spans="1:7">
      <c r="A810" s="416"/>
      <c r="B810" s="386"/>
      <c r="C810" s="386"/>
      <c r="E810" s="386"/>
      <c r="F810" s="386"/>
      <c r="G810" s="386"/>
    </row>
    <row r="811" spans="1:7">
      <c r="A811" s="416"/>
      <c r="B811" s="386"/>
      <c r="C811" s="386"/>
      <c r="E811" s="386"/>
      <c r="F811" s="386"/>
      <c r="G811" s="386"/>
    </row>
    <row r="812" spans="1:7">
      <c r="A812" s="416"/>
      <c r="B812" s="386"/>
      <c r="C812" s="386"/>
      <c r="E812" s="386"/>
      <c r="F812" s="386"/>
      <c r="G812" s="386"/>
    </row>
    <row r="813" spans="1:7">
      <c r="A813" s="416"/>
      <c r="B813" s="386"/>
      <c r="C813" s="386"/>
      <c r="E813" s="386"/>
      <c r="F813" s="386"/>
      <c r="G813" s="386"/>
    </row>
    <row r="814" spans="1:7">
      <c r="A814" s="416"/>
      <c r="B814" s="386"/>
      <c r="C814" s="386"/>
      <c r="E814" s="386"/>
      <c r="F814" s="386"/>
      <c r="G814" s="386"/>
    </row>
    <row r="815" spans="1:7">
      <c r="A815" s="416"/>
      <c r="B815" s="386"/>
      <c r="C815" s="386"/>
      <c r="E815" s="386"/>
      <c r="F815" s="386"/>
      <c r="G815" s="386"/>
    </row>
    <row r="816" spans="1:7">
      <c r="A816" s="416"/>
      <c r="B816" s="386"/>
      <c r="C816" s="386"/>
      <c r="E816" s="386"/>
      <c r="F816" s="386"/>
      <c r="G816" s="386"/>
    </row>
    <row r="817" spans="1:7">
      <c r="A817" s="416"/>
      <c r="B817" s="386"/>
      <c r="C817" s="386"/>
      <c r="E817" s="386"/>
      <c r="F817" s="386"/>
      <c r="G817" s="386"/>
    </row>
    <row r="818" spans="1:7">
      <c r="A818" s="416"/>
      <c r="B818" s="386"/>
      <c r="C818" s="386"/>
      <c r="E818" s="386"/>
      <c r="F818" s="386"/>
      <c r="G818" s="386"/>
    </row>
    <row r="819" spans="1:7">
      <c r="A819" s="416"/>
      <c r="B819" s="386"/>
      <c r="C819" s="386"/>
      <c r="E819" s="386"/>
      <c r="F819" s="386"/>
      <c r="G819" s="386"/>
    </row>
    <row r="820" spans="1:7">
      <c r="A820" s="416"/>
      <c r="B820" s="386"/>
      <c r="C820" s="386"/>
      <c r="E820" s="386"/>
      <c r="F820" s="386"/>
      <c r="G820" s="386"/>
    </row>
    <row r="821" spans="1:7">
      <c r="A821" s="416"/>
      <c r="B821" s="386"/>
      <c r="C821" s="386"/>
      <c r="E821" s="386"/>
      <c r="F821" s="386"/>
      <c r="G821" s="386"/>
    </row>
    <row r="822" spans="1:7">
      <c r="A822" s="416"/>
      <c r="B822" s="386"/>
      <c r="C822" s="386"/>
      <c r="E822" s="386"/>
      <c r="F822" s="386"/>
      <c r="G822" s="386"/>
    </row>
    <row r="823" spans="1:7">
      <c r="A823" s="416"/>
      <c r="B823" s="386"/>
      <c r="C823" s="386"/>
      <c r="E823" s="386"/>
      <c r="F823" s="386"/>
      <c r="G823" s="386"/>
    </row>
    <row r="824" spans="1:7">
      <c r="A824" s="416"/>
      <c r="B824" s="386"/>
      <c r="C824" s="386"/>
      <c r="E824" s="386"/>
      <c r="F824" s="386"/>
      <c r="G824" s="386"/>
    </row>
    <row r="825" spans="1:7">
      <c r="A825" s="416"/>
      <c r="B825" s="386"/>
      <c r="C825" s="386"/>
      <c r="E825" s="386"/>
      <c r="F825" s="386"/>
      <c r="G825" s="386"/>
    </row>
    <row r="826" spans="1:7">
      <c r="A826" s="416"/>
      <c r="B826" s="386"/>
      <c r="C826" s="386"/>
      <c r="E826" s="386"/>
      <c r="F826" s="386"/>
      <c r="G826" s="386"/>
    </row>
    <row r="827" spans="1:7">
      <c r="A827" s="416"/>
      <c r="B827" s="386"/>
      <c r="C827" s="386"/>
      <c r="E827" s="386"/>
      <c r="F827" s="386"/>
      <c r="G827" s="386"/>
    </row>
    <row r="828" spans="1:7">
      <c r="A828" s="416"/>
      <c r="B828" s="386"/>
      <c r="C828" s="386"/>
      <c r="E828" s="386"/>
      <c r="F828" s="386"/>
      <c r="G828" s="386"/>
    </row>
    <row r="829" spans="1:7">
      <c r="A829" s="416"/>
      <c r="B829" s="386"/>
      <c r="C829" s="386"/>
      <c r="E829" s="386"/>
      <c r="F829" s="386"/>
      <c r="G829" s="386"/>
    </row>
    <row r="830" spans="1:7">
      <c r="A830" s="416"/>
      <c r="B830" s="386"/>
      <c r="C830" s="386"/>
      <c r="E830" s="386"/>
      <c r="F830" s="386"/>
      <c r="G830" s="386"/>
    </row>
    <row r="831" spans="1:7">
      <c r="A831" s="416"/>
      <c r="B831" s="386"/>
      <c r="C831" s="386"/>
      <c r="E831" s="386"/>
      <c r="F831" s="386"/>
      <c r="G831" s="386"/>
    </row>
    <row r="832" spans="1:7">
      <c r="A832" s="416"/>
      <c r="B832" s="386"/>
      <c r="C832" s="386"/>
      <c r="E832" s="386"/>
      <c r="F832" s="386"/>
      <c r="G832" s="386"/>
    </row>
    <row r="833" spans="1:7">
      <c r="A833" s="416"/>
      <c r="B833" s="386"/>
      <c r="C833" s="386"/>
      <c r="E833" s="386"/>
      <c r="F833" s="386"/>
      <c r="G833" s="386"/>
    </row>
    <row r="834" spans="1:7">
      <c r="A834" s="416"/>
      <c r="B834" s="386"/>
      <c r="C834" s="386"/>
      <c r="E834" s="386"/>
      <c r="F834" s="386"/>
      <c r="G834" s="386"/>
    </row>
    <row r="835" spans="1:7">
      <c r="A835" s="416"/>
      <c r="B835" s="386"/>
      <c r="C835" s="386"/>
      <c r="E835" s="386"/>
      <c r="F835" s="386"/>
      <c r="G835" s="386"/>
    </row>
    <row r="836" spans="1:7">
      <c r="A836" s="416"/>
      <c r="B836" s="386"/>
      <c r="C836" s="386"/>
      <c r="E836" s="386"/>
      <c r="F836" s="386"/>
      <c r="G836" s="386"/>
    </row>
    <row r="837" spans="1:7">
      <c r="A837" s="416"/>
      <c r="B837" s="386"/>
      <c r="C837" s="386"/>
      <c r="E837" s="386"/>
      <c r="F837" s="386"/>
      <c r="G837" s="386"/>
    </row>
    <row r="838" spans="1:7">
      <c r="A838" s="416"/>
      <c r="B838" s="386"/>
      <c r="C838" s="386"/>
      <c r="E838" s="386"/>
      <c r="F838" s="386"/>
      <c r="G838" s="386"/>
    </row>
    <row r="839" spans="1:7">
      <c r="A839" s="416"/>
      <c r="B839" s="386"/>
      <c r="C839" s="386"/>
      <c r="E839" s="386"/>
      <c r="F839" s="386"/>
      <c r="G839" s="386"/>
    </row>
    <row r="840" spans="1:7">
      <c r="A840" s="416"/>
      <c r="B840" s="386"/>
      <c r="C840" s="386"/>
      <c r="E840" s="386"/>
      <c r="F840" s="386"/>
      <c r="G840" s="386"/>
    </row>
    <row r="841" spans="1:7">
      <c r="A841" s="416"/>
      <c r="B841" s="386"/>
      <c r="C841" s="386"/>
      <c r="E841" s="386"/>
      <c r="F841" s="386"/>
      <c r="G841" s="386"/>
    </row>
    <row r="842" spans="1:7">
      <c r="A842" s="416"/>
      <c r="B842" s="386"/>
      <c r="C842" s="386"/>
      <c r="E842" s="386"/>
      <c r="F842" s="386"/>
      <c r="G842" s="386"/>
    </row>
    <row r="843" spans="1:7">
      <c r="A843" s="416"/>
      <c r="B843" s="386"/>
      <c r="C843" s="386"/>
      <c r="E843" s="386"/>
      <c r="F843" s="386"/>
      <c r="G843" s="386"/>
    </row>
    <row r="844" spans="1:7">
      <c r="A844" s="416"/>
      <c r="B844" s="386"/>
      <c r="C844" s="386"/>
      <c r="E844" s="386"/>
      <c r="F844" s="386"/>
      <c r="G844" s="386"/>
    </row>
    <row r="845" spans="1:7">
      <c r="A845" s="416"/>
      <c r="B845" s="386"/>
      <c r="C845" s="386"/>
      <c r="E845" s="386"/>
      <c r="F845" s="386"/>
      <c r="G845" s="386"/>
    </row>
    <row r="846" spans="1:7">
      <c r="A846" s="416"/>
      <c r="B846" s="386"/>
      <c r="C846" s="386"/>
      <c r="E846" s="386"/>
      <c r="F846" s="386"/>
      <c r="G846" s="386"/>
    </row>
    <row r="847" spans="1:7">
      <c r="A847" s="416"/>
      <c r="B847" s="386"/>
      <c r="C847" s="386"/>
      <c r="E847" s="386"/>
      <c r="F847" s="386"/>
      <c r="G847" s="386"/>
    </row>
    <row r="848" spans="1:7">
      <c r="A848" s="416"/>
      <c r="B848" s="386"/>
      <c r="C848" s="386"/>
      <c r="E848" s="386"/>
      <c r="F848" s="386"/>
      <c r="G848" s="386"/>
    </row>
    <row r="849" spans="1:7">
      <c r="A849" s="416"/>
      <c r="B849" s="386"/>
      <c r="C849" s="386"/>
      <c r="E849" s="386"/>
      <c r="F849" s="386"/>
      <c r="G849" s="386"/>
    </row>
    <row r="850" spans="1:7">
      <c r="A850" s="416"/>
      <c r="B850" s="386"/>
      <c r="C850" s="386"/>
      <c r="E850" s="386"/>
      <c r="F850" s="386"/>
      <c r="G850" s="386"/>
    </row>
    <row r="851" spans="1:7">
      <c r="A851" s="416"/>
      <c r="B851" s="386"/>
      <c r="C851" s="386"/>
      <c r="E851" s="386"/>
      <c r="F851" s="386"/>
      <c r="G851" s="386"/>
    </row>
    <row r="852" spans="1:7">
      <c r="A852" s="416"/>
      <c r="B852" s="386"/>
      <c r="C852" s="386"/>
      <c r="E852" s="386"/>
      <c r="F852" s="386"/>
      <c r="G852" s="386"/>
    </row>
    <row r="853" spans="1:7">
      <c r="A853" s="416"/>
      <c r="B853" s="386"/>
      <c r="C853" s="386"/>
      <c r="E853" s="386"/>
      <c r="F853" s="386"/>
      <c r="G853" s="386"/>
    </row>
    <row r="854" spans="1:7">
      <c r="A854" s="416"/>
      <c r="B854" s="386"/>
      <c r="C854" s="386"/>
      <c r="E854" s="386"/>
      <c r="F854" s="386"/>
      <c r="G854" s="386"/>
    </row>
    <row r="855" spans="1:7">
      <c r="A855" s="416"/>
      <c r="B855" s="386"/>
      <c r="C855" s="386"/>
      <c r="E855" s="386"/>
      <c r="F855" s="386"/>
      <c r="G855" s="386"/>
    </row>
    <row r="856" spans="1:7">
      <c r="A856" s="416"/>
      <c r="B856" s="386"/>
      <c r="C856" s="386"/>
      <c r="E856" s="386"/>
      <c r="F856" s="386"/>
      <c r="G856" s="386"/>
    </row>
    <row r="857" spans="1:7">
      <c r="A857" s="416"/>
      <c r="B857" s="386"/>
      <c r="C857" s="386"/>
      <c r="E857" s="386"/>
      <c r="F857" s="386"/>
      <c r="G857" s="386"/>
    </row>
    <row r="858" spans="1:7">
      <c r="A858" s="416"/>
      <c r="B858" s="386"/>
      <c r="C858" s="386"/>
      <c r="E858" s="386"/>
      <c r="F858" s="386"/>
      <c r="G858" s="386"/>
    </row>
    <row r="859" spans="1:7">
      <c r="A859" s="416"/>
      <c r="B859" s="386"/>
      <c r="C859" s="386"/>
      <c r="E859" s="386"/>
      <c r="F859" s="386"/>
      <c r="G859" s="386"/>
    </row>
    <row r="860" spans="1:7">
      <c r="A860" s="416"/>
      <c r="B860" s="386"/>
      <c r="C860" s="386"/>
      <c r="E860" s="386"/>
      <c r="F860" s="386"/>
      <c r="G860" s="386"/>
    </row>
    <row r="861" spans="1:7">
      <c r="A861" s="416"/>
      <c r="B861" s="386"/>
      <c r="C861" s="386"/>
      <c r="E861" s="386"/>
      <c r="F861" s="386"/>
      <c r="G861" s="386"/>
    </row>
    <row r="862" spans="1:7">
      <c r="A862" s="416"/>
      <c r="B862" s="386"/>
      <c r="C862" s="386"/>
      <c r="E862" s="386"/>
      <c r="F862" s="386"/>
      <c r="G862" s="386"/>
    </row>
    <row r="863" spans="1:7">
      <c r="A863" s="416"/>
      <c r="B863" s="386"/>
      <c r="C863" s="386"/>
      <c r="E863" s="386"/>
      <c r="F863" s="386"/>
      <c r="G863" s="386"/>
    </row>
    <row r="864" spans="1:7">
      <c r="A864" s="416"/>
      <c r="B864" s="386"/>
      <c r="C864" s="386"/>
      <c r="E864" s="386"/>
      <c r="F864" s="386"/>
      <c r="G864" s="386"/>
    </row>
    <row r="865" spans="1:7">
      <c r="A865" s="416"/>
      <c r="B865" s="386"/>
      <c r="C865" s="386"/>
      <c r="E865" s="386"/>
      <c r="F865" s="386"/>
      <c r="G865" s="386"/>
    </row>
    <row r="866" spans="1:7">
      <c r="A866" s="416"/>
      <c r="B866" s="386"/>
      <c r="C866" s="386"/>
      <c r="E866" s="386"/>
      <c r="F866" s="386"/>
      <c r="G866" s="386"/>
    </row>
    <row r="867" spans="1:7">
      <c r="A867" s="416"/>
      <c r="B867" s="386"/>
      <c r="C867" s="386"/>
      <c r="E867" s="386"/>
      <c r="F867" s="386"/>
      <c r="G867" s="386"/>
    </row>
    <row r="868" spans="1:7">
      <c r="A868" s="416"/>
      <c r="B868" s="386"/>
      <c r="C868" s="386"/>
      <c r="E868" s="386"/>
      <c r="F868" s="386"/>
      <c r="G868" s="386"/>
    </row>
    <row r="869" spans="1:7">
      <c r="A869" s="416"/>
      <c r="B869" s="386"/>
      <c r="C869" s="386"/>
      <c r="E869" s="386"/>
      <c r="F869" s="386"/>
      <c r="G869" s="386"/>
    </row>
    <row r="870" spans="1:7">
      <c r="A870" s="416"/>
      <c r="B870" s="386"/>
      <c r="C870" s="386"/>
      <c r="E870" s="386"/>
      <c r="F870" s="386"/>
      <c r="G870" s="386"/>
    </row>
    <row r="871" spans="1:7">
      <c r="A871" s="416"/>
      <c r="B871" s="386"/>
      <c r="C871" s="386"/>
      <c r="E871" s="386"/>
      <c r="F871" s="386"/>
      <c r="G871" s="386"/>
    </row>
    <row r="872" spans="1:7">
      <c r="A872" s="416"/>
      <c r="B872" s="386"/>
      <c r="C872" s="386"/>
      <c r="E872" s="386"/>
      <c r="F872" s="386"/>
      <c r="G872" s="386"/>
    </row>
    <row r="873" spans="1:7">
      <c r="A873" s="416"/>
      <c r="B873" s="386"/>
      <c r="C873" s="386"/>
      <c r="E873" s="386"/>
      <c r="F873" s="386"/>
      <c r="G873" s="386"/>
    </row>
    <row r="874" spans="1:7">
      <c r="A874" s="416"/>
      <c r="B874" s="386"/>
      <c r="C874" s="386"/>
      <c r="E874" s="386"/>
      <c r="F874" s="386"/>
      <c r="G874" s="386"/>
    </row>
    <row r="875" spans="1:7">
      <c r="A875" s="416"/>
      <c r="B875" s="386"/>
      <c r="C875" s="386"/>
      <c r="E875" s="386"/>
      <c r="F875" s="386"/>
      <c r="G875" s="386"/>
    </row>
    <row r="876" spans="1:7">
      <c r="A876" s="416"/>
      <c r="B876" s="386"/>
      <c r="C876" s="386"/>
      <c r="E876" s="386"/>
      <c r="F876" s="386"/>
      <c r="G876" s="386"/>
    </row>
    <row r="877" spans="1:7">
      <c r="A877" s="416"/>
      <c r="B877" s="386"/>
      <c r="C877" s="386"/>
      <c r="E877" s="386"/>
      <c r="F877" s="386"/>
      <c r="G877" s="386"/>
    </row>
    <row r="878" spans="1:7">
      <c r="A878" s="416"/>
      <c r="B878" s="386"/>
      <c r="C878" s="386"/>
      <c r="E878" s="386"/>
      <c r="F878" s="386"/>
      <c r="G878" s="386"/>
    </row>
    <row r="879" spans="1:7">
      <c r="A879" s="416"/>
      <c r="B879" s="386"/>
      <c r="C879" s="386"/>
      <c r="E879" s="386"/>
      <c r="F879" s="386"/>
      <c r="G879" s="386"/>
    </row>
    <row r="880" spans="1:7">
      <c r="A880" s="416"/>
      <c r="B880" s="386"/>
      <c r="C880" s="386"/>
      <c r="E880" s="386"/>
      <c r="F880" s="386"/>
      <c r="G880" s="386"/>
    </row>
    <row r="881" spans="1:7">
      <c r="A881" s="416"/>
      <c r="B881" s="386"/>
      <c r="C881" s="386"/>
      <c r="E881" s="386"/>
      <c r="F881" s="386"/>
      <c r="G881" s="386"/>
    </row>
    <row r="882" spans="1:7">
      <c r="A882" s="416"/>
      <c r="B882" s="386"/>
      <c r="C882" s="386"/>
      <c r="E882" s="386"/>
      <c r="F882" s="386"/>
      <c r="G882" s="386"/>
    </row>
    <row r="883" spans="1:7">
      <c r="A883" s="416"/>
      <c r="B883" s="386"/>
      <c r="C883" s="386"/>
      <c r="E883" s="386"/>
      <c r="F883" s="386"/>
      <c r="G883" s="386"/>
    </row>
    <row r="884" spans="1:7">
      <c r="A884" s="416"/>
      <c r="B884" s="386"/>
      <c r="C884" s="386"/>
      <c r="E884" s="386"/>
      <c r="F884" s="386"/>
      <c r="G884" s="386"/>
    </row>
    <row r="885" spans="1:7">
      <c r="A885" s="416"/>
      <c r="B885" s="386"/>
      <c r="C885" s="386"/>
      <c r="E885" s="386"/>
      <c r="F885" s="386"/>
      <c r="G885" s="386"/>
    </row>
    <row r="886" spans="1:7">
      <c r="A886" s="416"/>
      <c r="B886" s="386"/>
      <c r="C886" s="386"/>
      <c r="E886" s="386"/>
      <c r="F886" s="386"/>
      <c r="G886" s="386"/>
    </row>
    <row r="887" spans="1:7">
      <c r="A887" s="416"/>
      <c r="B887" s="386"/>
      <c r="C887" s="386"/>
      <c r="E887" s="386"/>
      <c r="F887" s="386"/>
      <c r="G887" s="386"/>
    </row>
    <row r="888" spans="1:7">
      <c r="A888" s="416"/>
      <c r="B888" s="386"/>
      <c r="C888" s="386"/>
      <c r="E888" s="386"/>
      <c r="F888" s="386"/>
      <c r="G888" s="386"/>
    </row>
    <row r="889" spans="1:7">
      <c r="A889" s="416"/>
      <c r="B889" s="386"/>
      <c r="C889" s="386"/>
      <c r="E889" s="386"/>
      <c r="F889" s="386"/>
      <c r="G889" s="386"/>
    </row>
    <row r="890" spans="1:7">
      <c r="A890" s="416"/>
      <c r="B890" s="386"/>
      <c r="C890" s="386"/>
      <c r="E890" s="386"/>
      <c r="F890" s="386"/>
      <c r="G890" s="386"/>
    </row>
    <row r="891" spans="1:7">
      <c r="A891" s="416"/>
      <c r="B891" s="386"/>
      <c r="C891" s="386"/>
      <c r="E891" s="386"/>
      <c r="F891" s="386"/>
      <c r="G891" s="386"/>
    </row>
    <row r="892" spans="1:7">
      <c r="A892" s="416"/>
      <c r="B892" s="386"/>
      <c r="C892" s="386"/>
      <c r="E892" s="386"/>
      <c r="F892" s="386"/>
      <c r="G892" s="386"/>
    </row>
    <row r="893" spans="1:7">
      <c r="A893" s="416"/>
      <c r="B893" s="386"/>
      <c r="C893" s="386"/>
      <c r="E893" s="386"/>
      <c r="F893" s="386"/>
      <c r="G893" s="386"/>
    </row>
    <row r="894" spans="1:7">
      <c r="A894" s="416"/>
      <c r="B894" s="386"/>
      <c r="C894" s="386"/>
      <c r="E894" s="386"/>
      <c r="F894" s="386"/>
      <c r="G894" s="386"/>
    </row>
    <row r="895" spans="1:7">
      <c r="A895" s="416"/>
      <c r="B895" s="386"/>
      <c r="C895" s="386"/>
      <c r="E895" s="386"/>
      <c r="F895" s="386"/>
      <c r="G895" s="386"/>
    </row>
    <row r="896" spans="1:7">
      <c r="A896" s="416"/>
      <c r="B896" s="386"/>
      <c r="C896" s="386"/>
      <c r="E896" s="386"/>
      <c r="F896" s="386"/>
      <c r="G896" s="386"/>
    </row>
    <row r="897" spans="1:7">
      <c r="A897" s="416"/>
      <c r="B897" s="386"/>
      <c r="C897" s="386"/>
      <c r="E897" s="386"/>
      <c r="F897" s="386"/>
      <c r="G897" s="386"/>
    </row>
    <row r="898" spans="1:7">
      <c r="A898" s="416"/>
      <c r="B898" s="386"/>
      <c r="C898" s="386"/>
      <c r="E898" s="386"/>
      <c r="F898" s="386"/>
      <c r="G898" s="386"/>
    </row>
    <row r="899" spans="1:7">
      <c r="A899" s="416"/>
      <c r="B899" s="386"/>
      <c r="C899" s="386"/>
      <c r="E899" s="386"/>
      <c r="F899" s="386"/>
      <c r="G899" s="386"/>
    </row>
    <row r="900" spans="1:7">
      <c r="A900" s="416"/>
      <c r="B900" s="386"/>
      <c r="C900" s="386"/>
      <c r="E900" s="386"/>
      <c r="F900" s="386"/>
      <c r="G900" s="386"/>
    </row>
    <row r="901" spans="1:7">
      <c r="A901" s="416"/>
      <c r="B901" s="386"/>
      <c r="C901" s="386"/>
      <c r="E901" s="386"/>
      <c r="F901" s="386"/>
      <c r="G901" s="386"/>
    </row>
    <row r="902" spans="1:7">
      <c r="A902" s="416"/>
      <c r="B902" s="386"/>
      <c r="C902" s="386"/>
      <c r="E902" s="386"/>
      <c r="F902" s="386"/>
      <c r="G902" s="386"/>
    </row>
    <row r="903" spans="1:7">
      <c r="A903" s="416"/>
      <c r="B903" s="386"/>
      <c r="C903" s="386"/>
      <c r="E903" s="386"/>
      <c r="F903" s="386"/>
      <c r="G903" s="386"/>
    </row>
    <row r="904" spans="1:7">
      <c r="A904" s="416"/>
      <c r="B904" s="386"/>
      <c r="C904" s="386"/>
      <c r="E904" s="386"/>
      <c r="F904" s="386"/>
      <c r="G904" s="386"/>
    </row>
    <row r="905" spans="1:7">
      <c r="A905" s="416"/>
      <c r="B905" s="386"/>
      <c r="C905" s="386"/>
      <c r="E905" s="386"/>
      <c r="F905" s="386"/>
      <c r="G905" s="386"/>
    </row>
    <row r="906" spans="1:7">
      <c r="A906" s="416"/>
      <c r="B906" s="386"/>
      <c r="C906" s="386"/>
      <c r="E906" s="386"/>
      <c r="F906" s="386"/>
      <c r="G906" s="386"/>
    </row>
    <row r="907" spans="1:7">
      <c r="A907" s="416"/>
      <c r="B907" s="386"/>
      <c r="C907" s="386"/>
      <c r="E907" s="386"/>
      <c r="F907" s="386"/>
      <c r="G907" s="386"/>
    </row>
    <row r="908" spans="1:7">
      <c r="A908" s="416"/>
      <c r="B908" s="386"/>
      <c r="C908" s="386"/>
      <c r="E908" s="386"/>
      <c r="F908" s="386"/>
      <c r="G908" s="386"/>
    </row>
    <row r="909" spans="1:7">
      <c r="A909" s="416"/>
      <c r="B909" s="386"/>
      <c r="C909" s="386"/>
      <c r="E909" s="386"/>
      <c r="F909" s="386"/>
      <c r="G909" s="386"/>
    </row>
    <row r="910" spans="1:7">
      <c r="A910" s="416"/>
      <c r="B910" s="386"/>
      <c r="C910" s="386"/>
      <c r="E910" s="386"/>
      <c r="F910" s="386"/>
      <c r="G910" s="386"/>
    </row>
    <row r="911" spans="1:7">
      <c r="A911" s="416"/>
      <c r="B911" s="386"/>
      <c r="C911" s="386"/>
      <c r="E911" s="386"/>
      <c r="F911" s="386"/>
      <c r="G911" s="386"/>
    </row>
    <row r="912" spans="1:7">
      <c r="A912" s="416"/>
      <c r="B912" s="386"/>
      <c r="C912" s="386"/>
      <c r="E912" s="386"/>
      <c r="F912" s="386"/>
      <c r="G912" s="386"/>
    </row>
    <row r="913" spans="1:7">
      <c r="A913" s="416"/>
      <c r="B913" s="386"/>
      <c r="C913" s="386"/>
      <c r="E913" s="386"/>
      <c r="F913" s="386"/>
      <c r="G913" s="386"/>
    </row>
    <row r="914" spans="1:7">
      <c r="A914" s="416"/>
      <c r="B914" s="386"/>
      <c r="C914" s="386"/>
      <c r="E914" s="386"/>
      <c r="F914" s="386"/>
      <c r="G914" s="386"/>
    </row>
    <row r="915" spans="1:7">
      <c r="A915" s="416"/>
      <c r="B915" s="386"/>
      <c r="C915" s="386"/>
      <c r="E915" s="386"/>
      <c r="F915" s="386"/>
      <c r="G915" s="386"/>
    </row>
    <row r="916" spans="1:7">
      <c r="A916" s="416"/>
      <c r="B916" s="386"/>
      <c r="C916" s="386"/>
      <c r="E916" s="386"/>
      <c r="F916" s="386"/>
      <c r="G916" s="386"/>
    </row>
    <row r="917" spans="1:7">
      <c r="A917" s="416"/>
      <c r="B917" s="386"/>
      <c r="C917" s="386"/>
      <c r="E917" s="386"/>
      <c r="F917" s="386"/>
      <c r="G917" s="386"/>
    </row>
    <row r="918" spans="1:7">
      <c r="A918" s="416"/>
      <c r="B918" s="386"/>
      <c r="C918" s="386"/>
      <c r="E918" s="386"/>
      <c r="F918" s="386"/>
      <c r="G918" s="386"/>
    </row>
    <row r="919" spans="1:7">
      <c r="A919" s="416"/>
      <c r="B919" s="386"/>
      <c r="C919" s="386"/>
      <c r="E919" s="386"/>
      <c r="F919" s="386"/>
      <c r="G919" s="386"/>
    </row>
    <row r="920" spans="1:7">
      <c r="A920" s="416"/>
      <c r="B920" s="386"/>
      <c r="C920" s="386"/>
      <c r="E920" s="386"/>
      <c r="F920" s="386"/>
      <c r="G920" s="386"/>
    </row>
    <row r="921" spans="1:7">
      <c r="A921" s="416"/>
      <c r="B921" s="386"/>
      <c r="C921" s="386"/>
      <c r="E921" s="386"/>
      <c r="F921" s="386"/>
      <c r="G921" s="386"/>
    </row>
    <row r="922" spans="1:7">
      <c r="A922" s="416"/>
      <c r="B922" s="386"/>
      <c r="C922" s="386"/>
      <c r="E922" s="386"/>
      <c r="F922" s="386"/>
      <c r="G922" s="386"/>
    </row>
    <row r="923" spans="1:7">
      <c r="A923" s="416"/>
      <c r="B923" s="386"/>
      <c r="C923" s="386"/>
      <c r="E923" s="386"/>
      <c r="F923" s="386"/>
      <c r="G923" s="386"/>
    </row>
    <row r="924" spans="1:7">
      <c r="A924" s="416"/>
      <c r="B924" s="386"/>
      <c r="C924" s="386"/>
      <c r="E924" s="386"/>
      <c r="F924" s="386"/>
      <c r="G924" s="386"/>
    </row>
    <row r="925" spans="1:7">
      <c r="A925" s="416"/>
      <c r="B925" s="386"/>
      <c r="C925" s="386"/>
      <c r="E925" s="386"/>
      <c r="F925" s="386"/>
      <c r="G925" s="386"/>
    </row>
    <row r="926" spans="1:7">
      <c r="A926" s="416"/>
      <c r="B926" s="386"/>
      <c r="C926" s="386"/>
      <c r="E926" s="386"/>
      <c r="F926" s="386"/>
      <c r="G926" s="386"/>
    </row>
    <row r="927" spans="1:7">
      <c r="A927" s="416"/>
      <c r="B927" s="386"/>
      <c r="C927" s="386"/>
      <c r="E927" s="386"/>
      <c r="F927" s="386"/>
      <c r="G927" s="386"/>
    </row>
    <row r="928" spans="1:7">
      <c r="A928" s="416"/>
      <c r="B928" s="386"/>
      <c r="C928" s="386"/>
      <c r="E928" s="386"/>
      <c r="F928" s="386"/>
      <c r="G928" s="386"/>
    </row>
    <row r="929" spans="1:7">
      <c r="A929" s="416"/>
      <c r="B929" s="386"/>
      <c r="C929" s="386"/>
      <c r="E929" s="386"/>
      <c r="F929" s="386"/>
      <c r="G929" s="386"/>
    </row>
    <row r="930" spans="1:7">
      <c r="A930" s="416"/>
      <c r="B930" s="386"/>
      <c r="C930" s="386"/>
      <c r="E930" s="386"/>
      <c r="F930" s="386"/>
      <c r="G930" s="386"/>
    </row>
    <row r="931" spans="1:7">
      <c r="A931" s="416"/>
      <c r="B931" s="386"/>
      <c r="C931" s="386"/>
      <c r="E931" s="386"/>
      <c r="F931" s="386"/>
      <c r="G931" s="386"/>
    </row>
    <row r="932" spans="1:7">
      <c r="A932" s="416"/>
      <c r="B932" s="386"/>
      <c r="C932" s="386"/>
      <c r="E932" s="386"/>
      <c r="F932" s="386"/>
      <c r="G932" s="386"/>
    </row>
    <row r="933" spans="1:7">
      <c r="A933" s="416"/>
      <c r="B933" s="386"/>
      <c r="C933" s="386"/>
      <c r="E933" s="386"/>
      <c r="F933" s="386"/>
      <c r="G933" s="386"/>
    </row>
    <row r="934" spans="1:7">
      <c r="A934" s="416"/>
      <c r="B934" s="386"/>
      <c r="C934" s="386"/>
      <c r="E934" s="386"/>
      <c r="F934" s="386"/>
      <c r="G934" s="386"/>
    </row>
    <row r="935" spans="1:7">
      <c r="A935" s="416"/>
      <c r="B935" s="386"/>
      <c r="C935" s="386"/>
      <c r="E935" s="386"/>
      <c r="F935" s="386"/>
      <c r="G935" s="386"/>
    </row>
    <row r="936" spans="1:7">
      <c r="A936" s="416"/>
      <c r="B936" s="386"/>
      <c r="C936" s="386"/>
      <c r="E936" s="386"/>
      <c r="F936" s="386"/>
      <c r="G936" s="386"/>
    </row>
    <row r="937" spans="1:7">
      <c r="A937" s="416"/>
      <c r="B937" s="386"/>
      <c r="C937" s="386"/>
      <c r="E937" s="386"/>
      <c r="F937" s="386"/>
      <c r="G937" s="386"/>
    </row>
    <row r="938" spans="1:7">
      <c r="A938" s="416"/>
      <c r="B938" s="386"/>
      <c r="C938" s="386"/>
      <c r="E938" s="386"/>
      <c r="F938" s="386"/>
      <c r="G938" s="386"/>
    </row>
    <row r="939" spans="1:7">
      <c r="A939" s="416"/>
      <c r="B939" s="386"/>
      <c r="C939" s="386"/>
      <c r="E939" s="386"/>
      <c r="F939" s="386"/>
      <c r="G939" s="386"/>
    </row>
    <row r="940" spans="1:7">
      <c r="A940" s="416"/>
      <c r="B940" s="386"/>
      <c r="C940" s="386"/>
      <c r="E940" s="386"/>
      <c r="F940" s="386"/>
      <c r="G940" s="386"/>
    </row>
    <row r="941" spans="1:7">
      <c r="A941" s="416"/>
      <c r="B941" s="386"/>
      <c r="C941" s="386"/>
      <c r="E941" s="386"/>
      <c r="F941" s="386"/>
      <c r="G941" s="386"/>
    </row>
    <row r="942" spans="1:7">
      <c r="A942" s="416"/>
      <c r="B942" s="386"/>
      <c r="C942" s="386"/>
      <c r="E942" s="386"/>
      <c r="F942" s="386"/>
      <c r="G942" s="386"/>
    </row>
    <row r="943" spans="1:7">
      <c r="A943" s="416"/>
      <c r="B943" s="386"/>
      <c r="C943" s="386"/>
      <c r="E943" s="386"/>
      <c r="F943" s="386"/>
      <c r="G943" s="386"/>
    </row>
    <row r="944" spans="1:7">
      <c r="A944" s="416"/>
      <c r="B944" s="386"/>
      <c r="C944" s="386"/>
      <c r="E944" s="386"/>
      <c r="F944" s="386"/>
      <c r="G944" s="386"/>
    </row>
    <row r="945" spans="1:7">
      <c r="A945" s="416"/>
      <c r="B945" s="386"/>
      <c r="C945" s="386"/>
      <c r="E945" s="386"/>
      <c r="F945" s="386"/>
      <c r="G945" s="386"/>
    </row>
    <row r="946" spans="1:7">
      <c r="A946" s="416"/>
      <c r="B946" s="386"/>
      <c r="C946" s="386"/>
      <c r="E946" s="386"/>
      <c r="F946" s="386"/>
      <c r="G946" s="386"/>
    </row>
    <row r="947" spans="1:7">
      <c r="A947" s="416"/>
      <c r="B947" s="386"/>
      <c r="C947" s="386"/>
      <c r="E947" s="386"/>
      <c r="F947" s="386"/>
      <c r="G947" s="386"/>
    </row>
    <row r="948" spans="1:7">
      <c r="A948" s="416"/>
      <c r="B948" s="386"/>
      <c r="C948" s="386"/>
      <c r="E948" s="386"/>
      <c r="F948" s="386"/>
      <c r="G948" s="386"/>
    </row>
    <row r="949" spans="1:7">
      <c r="A949" s="416"/>
      <c r="B949" s="386"/>
      <c r="C949" s="386"/>
      <c r="E949" s="386"/>
      <c r="F949" s="386"/>
      <c r="G949" s="386"/>
    </row>
    <row r="950" spans="1:7">
      <c r="A950" s="416"/>
      <c r="B950" s="386"/>
      <c r="C950" s="386"/>
      <c r="E950" s="386"/>
      <c r="F950" s="386"/>
      <c r="G950" s="386"/>
    </row>
    <row r="951" spans="1:7">
      <c r="A951" s="416"/>
      <c r="B951" s="386"/>
      <c r="C951" s="386"/>
      <c r="E951" s="386"/>
      <c r="F951" s="386"/>
      <c r="G951" s="386"/>
    </row>
    <row r="952" spans="1:7">
      <c r="A952" s="416"/>
      <c r="B952" s="386"/>
      <c r="C952" s="386"/>
      <c r="E952" s="386"/>
      <c r="F952" s="386"/>
      <c r="G952" s="386"/>
    </row>
    <row r="953" spans="1:7">
      <c r="A953" s="416"/>
      <c r="B953" s="386"/>
      <c r="C953" s="386"/>
      <c r="E953" s="386"/>
      <c r="F953" s="386"/>
      <c r="G953" s="386"/>
    </row>
    <row r="954" spans="1:7">
      <c r="A954" s="416"/>
      <c r="B954" s="386"/>
      <c r="C954" s="386"/>
      <c r="E954" s="386"/>
      <c r="F954" s="386"/>
      <c r="G954" s="386"/>
    </row>
    <row r="955" spans="1:7">
      <c r="A955" s="416"/>
      <c r="B955" s="386"/>
      <c r="C955" s="386"/>
      <c r="E955" s="386"/>
      <c r="F955" s="386"/>
      <c r="G955" s="386"/>
    </row>
    <row r="956" spans="1:7">
      <c r="A956" s="416"/>
      <c r="B956" s="386"/>
      <c r="C956" s="386"/>
      <c r="E956" s="386"/>
      <c r="F956" s="386"/>
      <c r="G956" s="386"/>
    </row>
    <row r="957" spans="1:7">
      <c r="A957" s="416"/>
      <c r="B957" s="386"/>
      <c r="C957" s="386"/>
      <c r="E957" s="386"/>
      <c r="F957" s="386"/>
      <c r="G957" s="386"/>
    </row>
    <row r="958" spans="1:7">
      <c r="A958" s="416"/>
      <c r="B958" s="386"/>
      <c r="C958" s="386"/>
      <c r="E958" s="386"/>
      <c r="F958" s="386"/>
      <c r="G958" s="386"/>
    </row>
    <row r="959" spans="1:7">
      <c r="A959" s="416"/>
      <c r="B959" s="386"/>
      <c r="C959" s="386"/>
      <c r="E959" s="386"/>
      <c r="F959" s="386"/>
      <c r="G959" s="386"/>
    </row>
    <row r="960" spans="1:7">
      <c r="A960" s="416"/>
      <c r="B960" s="386"/>
      <c r="C960" s="386"/>
      <c r="E960" s="386"/>
      <c r="F960" s="386"/>
      <c r="G960" s="386"/>
    </row>
    <row r="961" spans="1:7">
      <c r="A961" s="416"/>
      <c r="B961" s="386"/>
      <c r="C961" s="386"/>
      <c r="E961" s="386"/>
      <c r="F961" s="386"/>
      <c r="G961" s="386"/>
    </row>
    <row r="962" spans="1:7">
      <c r="A962" s="416"/>
      <c r="B962" s="386"/>
      <c r="C962" s="386"/>
      <c r="E962" s="386"/>
      <c r="F962" s="386"/>
      <c r="G962" s="386"/>
    </row>
    <row r="963" spans="1:7">
      <c r="A963" s="416"/>
      <c r="B963" s="386"/>
      <c r="C963" s="386"/>
      <c r="E963" s="386"/>
      <c r="F963" s="386"/>
      <c r="G963" s="386"/>
    </row>
    <row r="964" spans="1:7">
      <c r="A964" s="416"/>
      <c r="B964" s="386"/>
      <c r="C964" s="386"/>
      <c r="E964" s="386"/>
      <c r="F964" s="386"/>
      <c r="G964" s="386"/>
    </row>
    <row r="965" spans="1:7">
      <c r="A965" s="416"/>
      <c r="B965" s="386"/>
      <c r="C965" s="386"/>
      <c r="E965" s="386"/>
      <c r="F965" s="386"/>
      <c r="G965" s="386"/>
    </row>
    <row r="966" spans="1:7">
      <c r="A966" s="416"/>
      <c r="B966" s="386"/>
      <c r="C966" s="386"/>
      <c r="E966" s="386"/>
      <c r="F966" s="386"/>
      <c r="G966" s="386"/>
    </row>
    <row r="967" spans="1:7">
      <c r="A967" s="416"/>
      <c r="B967" s="386"/>
      <c r="C967" s="386"/>
      <c r="E967" s="386"/>
      <c r="F967" s="386"/>
      <c r="G967" s="386"/>
    </row>
    <row r="968" spans="1:7">
      <c r="A968" s="416"/>
      <c r="B968" s="386"/>
      <c r="C968" s="386"/>
      <c r="E968" s="386"/>
      <c r="F968" s="386"/>
      <c r="G968" s="386"/>
    </row>
    <row r="969" spans="1:7">
      <c r="A969" s="416"/>
      <c r="B969" s="386"/>
      <c r="C969" s="386"/>
      <c r="E969" s="386"/>
      <c r="F969" s="386"/>
      <c r="G969" s="386"/>
    </row>
    <row r="970" spans="1:7">
      <c r="A970" s="416"/>
      <c r="B970" s="386"/>
      <c r="C970" s="386"/>
      <c r="E970" s="386"/>
      <c r="F970" s="386"/>
      <c r="G970" s="386"/>
    </row>
    <row r="971" spans="1:7">
      <c r="A971" s="416"/>
      <c r="B971" s="386"/>
      <c r="C971" s="386"/>
      <c r="E971" s="386"/>
      <c r="F971" s="386"/>
      <c r="G971" s="386"/>
    </row>
    <row r="972" spans="1:7">
      <c r="A972" s="416"/>
      <c r="B972" s="386"/>
      <c r="C972" s="386"/>
      <c r="E972" s="386"/>
      <c r="F972" s="386"/>
      <c r="G972" s="386"/>
    </row>
    <row r="973" spans="1:7">
      <c r="A973" s="416"/>
      <c r="B973" s="386"/>
      <c r="C973" s="386"/>
      <c r="E973" s="386"/>
      <c r="F973" s="386"/>
      <c r="G973" s="386"/>
    </row>
    <row r="974" spans="1:7">
      <c r="A974" s="416"/>
      <c r="B974" s="386"/>
      <c r="C974" s="386"/>
      <c r="E974" s="386"/>
      <c r="F974" s="386"/>
      <c r="G974" s="386"/>
    </row>
    <row r="975" spans="1:7">
      <c r="A975" s="416"/>
      <c r="B975" s="386"/>
      <c r="C975" s="386"/>
      <c r="E975" s="386"/>
      <c r="F975" s="386"/>
      <c r="G975" s="386"/>
    </row>
    <row r="976" spans="1:7">
      <c r="A976" s="416"/>
      <c r="B976" s="386"/>
      <c r="C976" s="386"/>
      <c r="E976" s="386"/>
      <c r="F976" s="386"/>
      <c r="G976" s="386"/>
    </row>
    <row r="977" spans="1:7">
      <c r="A977" s="416"/>
      <c r="B977" s="386"/>
      <c r="C977" s="386"/>
      <c r="E977" s="386"/>
      <c r="F977" s="386"/>
      <c r="G977" s="386"/>
    </row>
    <row r="978" spans="1:7">
      <c r="A978" s="416"/>
      <c r="B978" s="386"/>
      <c r="C978" s="386"/>
      <c r="E978" s="386"/>
      <c r="F978" s="386"/>
      <c r="G978" s="386"/>
    </row>
    <row r="979" spans="1:7">
      <c r="A979" s="416"/>
      <c r="B979" s="386"/>
      <c r="C979" s="386"/>
      <c r="E979" s="386"/>
      <c r="F979" s="386"/>
      <c r="G979" s="386"/>
    </row>
    <row r="980" spans="1:7">
      <c r="A980" s="416"/>
      <c r="B980" s="386"/>
      <c r="C980" s="386"/>
      <c r="E980" s="386"/>
      <c r="F980" s="386"/>
      <c r="G980" s="386"/>
    </row>
    <row r="981" spans="1:7">
      <c r="A981" s="416"/>
      <c r="B981" s="386"/>
      <c r="C981" s="386"/>
      <c r="E981" s="386"/>
      <c r="F981" s="386"/>
      <c r="G981" s="386"/>
    </row>
    <row r="982" spans="1:7">
      <c r="A982" s="416"/>
      <c r="B982" s="386"/>
      <c r="C982" s="386"/>
      <c r="E982" s="386"/>
      <c r="F982" s="386"/>
      <c r="G982" s="386"/>
    </row>
    <row r="983" spans="1:7">
      <c r="A983" s="416"/>
      <c r="B983" s="386"/>
      <c r="C983" s="386"/>
      <c r="E983" s="386"/>
      <c r="F983" s="386"/>
      <c r="G983" s="386"/>
    </row>
    <row r="984" spans="1:7">
      <c r="A984" s="416"/>
      <c r="B984" s="386"/>
      <c r="C984" s="386"/>
      <c r="E984" s="386"/>
      <c r="F984" s="386"/>
      <c r="G984" s="386"/>
    </row>
    <row r="985" spans="1:7">
      <c r="A985" s="416"/>
      <c r="B985" s="386"/>
      <c r="C985" s="386"/>
      <c r="E985" s="386"/>
      <c r="F985" s="386"/>
      <c r="G985" s="386"/>
    </row>
    <row r="986" spans="1:7">
      <c r="A986" s="416"/>
      <c r="B986" s="386"/>
      <c r="C986" s="386"/>
      <c r="E986" s="386"/>
      <c r="F986" s="386"/>
      <c r="G986" s="386"/>
    </row>
    <row r="987" spans="1:7">
      <c r="A987" s="416"/>
      <c r="B987" s="386"/>
      <c r="C987" s="386"/>
      <c r="E987" s="386"/>
      <c r="F987" s="386"/>
      <c r="G987" s="386"/>
    </row>
    <row r="988" spans="1:7">
      <c r="A988" s="416"/>
      <c r="B988" s="386"/>
      <c r="C988" s="386"/>
      <c r="E988" s="386"/>
      <c r="F988" s="386"/>
      <c r="G988" s="386"/>
    </row>
    <row r="989" spans="1:7">
      <c r="A989" s="416"/>
      <c r="B989" s="386"/>
      <c r="C989" s="386"/>
      <c r="E989" s="386"/>
      <c r="F989" s="386"/>
      <c r="G989" s="386"/>
    </row>
    <row r="990" spans="1:7">
      <c r="A990" s="416"/>
      <c r="B990" s="386"/>
      <c r="C990" s="386"/>
      <c r="E990" s="386"/>
      <c r="F990" s="386"/>
      <c r="G990" s="386"/>
    </row>
    <row r="991" spans="1:7">
      <c r="A991" s="416"/>
      <c r="B991" s="386"/>
      <c r="C991" s="386"/>
      <c r="E991" s="386"/>
      <c r="F991" s="386"/>
      <c r="G991" s="386"/>
    </row>
    <row r="992" spans="1:7">
      <c r="A992" s="416"/>
      <c r="B992" s="386"/>
      <c r="C992" s="386"/>
      <c r="E992" s="386"/>
      <c r="F992" s="386"/>
      <c r="G992" s="386"/>
    </row>
    <row r="993" spans="1:7">
      <c r="A993" s="416"/>
      <c r="B993" s="386"/>
      <c r="C993" s="386"/>
      <c r="E993" s="386"/>
      <c r="F993" s="386"/>
      <c r="G993" s="386"/>
    </row>
    <row r="994" spans="1:7">
      <c r="A994" s="416"/>
      <c r="B994" s="386"/>
      <c r="C994" s="386"/>
      <c r="E994" s="386"/>
      <c r="F994" s="386"/>
      <c r="G994" s="386"/>
    </row>
    <row r="995" spans="1:7">
      <c r="A995" s="416"/>
      <c r="B995" s="386"/>
      <c r="C995" s="386"/>
      <c r="E995" s="386"/>
      <c r="F995" s="386"/>
      <c r="G995" s="386"/>
    </row>
    <row r="996" spans="1:7">
      <c r="A996" s="416"/>
      <c r="B996" s="386"/>
      <c r="C996" s="386"/>
      <c r="E996" s="386"/>
      <c r="F996" s="386"/>
      <c r="G996" s="386"/>
    </row>
    <row r="997" spans="1:7">
      <c r="A997" s="416"/>
      <c r="B997" s="386"/>
      <c r="C997" s="386"/>
      <c r="E997" s="386"/>
      <c r="F997" s="386"/>
      <c r="G997" s="386"/>
    </row>
    <row r="998" spans="1:7">
      <c r="A998" s="416"/>
      <c r="B998" s="386"/>
      <c r="C998" s="386"/>
      <c r="E998" s="386"/>
      <c r="F998" s="386"/>
      <c r="G998" s="386"/>
    </row>
    <row r="999" spans="1:7">
      <c r="A999" s="416"/>
      <c r="B999" s="386"/>
      <c r="C999" s="386"/>
      <c r="E999" s="386"/>
      <c r="F999" s="386"/>
      <c r="G999" s="386"/>
    </row>
    <row r="1000" spans="1:7">
      <c r="A1000" s="416"/>
      <c r="B1000" s="386"/>
      <c r="C1000" s="386"/>
      <c r="E1000" s="386"/>
      <c r="F1000" s="386"/>
      <c r="G1000" s="386"/>
    </row>
    <row r="1001" spans="1:7">
      <c r="A1001" s="416"/>
      <c r="B1001" s="386"/>
      <c r="C1001" s="386"/>
      <c r="E1001" s="386"/>
      <c r="F1001" s="386"/>
      <c r="G1001" s="386"/>
    </row>
    <row r="1002" spans="1:7">
      <c r="A1002" s="416"/>
      <c r="B1002" s="386"/>
      <c r="C1002" s="386"/>
      <c r="E1002" s="386"/>
      <c r="F1002" s="386"/>
      <c r="G1002" s="386"/>
    </row>
    <row r="1003" spans="1:7">
      <c r="A1003" s="416"/>
      <c r="B1003" s="386"/>
      <c r="C1003" s="386"/>
      <c r="E1003" s="386"/>
      <c r="F1003" s="386"/>
      <c r="G1003" s="386"/>
    </row>
    <row r="1004" spans="1:7">
      <c r="A1004" s="416"/>
      <c r="B1004" s="386"/>
      <c r="C1004" s="386"/>
      <c r="E1004" s="386"/>
      <c r="F1004" s="386"/>
      <c r="G1004" s="386"/>
    </row>
    <row r="1005" spans="1:7">
      <c r="A1005" s="416"/>
      <c r="B1005" s="386"/>
      <c r="C1005" s="386"/>
      <c r="E1005" s="386"/>
      <c r="F1005" s="386"/>
      <c r="G1005" s="386"/>
    </row>
    <row r="1006" spans="1:7">
      <c r="A1006" s="416"/>
      <c r="B1006" s="386"/>
      <c r="C1006" s="386"/>
      <c r="E1006" s="386"/>
      <c r="F1006" s="386"/>
      <c r="G1006" s="386"/>
    </row>
    <row r="1007" spans="1:7">
      <c r="A1007" s="416"/>
      <c r="B1007" s="386"/>
      <c r="C1007" s="386"/>
      <c r="E1007" s="386"/>
      <c r="F1007" s="386"/>
      <c r="G1007" s="386"/>
    </row>
    <row r="1008" spans="1:7">
      <c r="A1008" s="416"/>
      <c r="B1008" s="386"/>
      <c r="C1008" s="386"/>
      <c r="E1008" s="386"/>
      <c r="F1008" s="386"/>
      <c r="G1008" s="386"/>
    </row>
    <row r="1009" spans="1:7">
      <c r="A1009" s="416"/>
      <c r="B1009" s="386"/>
      <c r="C1009" s="386"/>
      <c r="E1009" s="386"/>
      <c r="F1009" s="386"/>
      <c r="G1009" s="386"/>
    </row>
    <row r="1010" spans="1:7">
      <c r="A1010" s="416"/>
      <c r="B1010" s="386"/>
      <c r="C1010" s="386"/>
      <c r="E1010" s="386"/>
      <c r="F1010" s="386"/>
      <c r="G1010" s="386"/>
    </row>
    <row r="1011" spans="1:7">
      <c r="A1011" s="416"/>
      <c r="B1011" s="386"/>
      <c r="C1011" s="386"/>
      <c r="E1011" s="386"/>
      <c r="F1011" s="386"/>
      <c r="G1011" s="386"/>
    </row>
    <row r="1012" spans="1:7">
      <c r="A1012" s="416"/>
      <c r="B1012" s="386"/>
      <c r="C1012" s="386"/>
      <c r="E1012" s="386"/>
      <c r="F1012" s="386"/>
      <c r="G1012" s="386"/>
    </row>
    <row r="1013" spans="1:7">
      <c r="A1013" s="416"/>
      <c r="B1013" s="386"/>
      <c r="C1013" s="386"/>
      <c r="E1013" s="386"/>
      <c r="F1013" s="386"/>
      <c r="G1013" s="386"/>
    </row>
    <row r="1014" spans="1:7">
      <c r="A1014" s="416"/>
      <c r="B1014" s="386"/>
      <c r="C1014" s="386"/>
      <c r="E1014" s="386"/>
      <c r="F1014" s="386"/>
      <c r="G1014" s="386"/>
    </row>
    <row r="1015" spans="1:7">
      <c r="A1015" s="416"/>
      <c r="B1015" s="386"/>
      <c r="C1015" s="386"/>
      <c r="E1015" s="386"/>
      <c r="F1015" s="386"/>
      <c r="G1015" s="386"/>
    </row>
    <row r="1016" spans="1:7">
      <c r="A1016" s="416"/>
      <c r="B1016" s="386"/>
      <c r="C1016" s="386"/>
      <c r="E1016" s="386"/>
      <c r="F1016" s="386"/>
      <c r="G1016" s="386"/>
    </row>
    <row r="1017" spans="1:7">
      <c r="A1017" s="416"/>
      <c r="B1017" s="386"/>
      <c r="C1017" s="386"/>
      <c r="E1017" s="386"/>
      <c r="F1017" s="386"/>
      <c r="G1017" s="386"/>
    </row>
    <row r="1018" spans="1:7">
      <c r="A1018" s="416"/>
      <c r="B1018" s="386"/>
      <c r="C1018" s="386"/>
      <c r="E1018" s="386"/>
      <c r="F1018" s="386"/>
      <c r="G1018" s="386"/>
    </row>
    <row r="1019" spans="1:7">
      <c r="A1019" s="416"/>
      <c r="B1019" s="386"/>
      <c r="C1019" s="386"/>
      <c r="E1019" s="386"/>
      <c r="F1019" s="386"/>
      <c r="G1019" s="386"/>
    </row>
    <row r="1020" spans="1:7">
      <c r="A1020" s="416"/>
      <c r="B1020" s="386"/>
      <c r="C1020" s="386"/>
      <c r="E1020" s="386"/>
      <c r="F1020" s="386"/>
      <c r="G1020" s="386"/>
    </row>
    <row r="1021" spans="1:7">
      <c r="A1021" s="416"/>
      <c r="B1021" s="386"/>
      <c r="C1021" s="386"/>
      <c r="E1021" s="386"/>
      <c r="F1021" s="386"/>
      <c r="G1021" s="386"/>
    </row>
    <row r="1022" spans="1:7">
      <c r="A1022" s="416"/>
      <c r="B1022" s="386"/>
      <c r="C1022" s="386"/>
      <c r="E1022" s="386"/>
      <c r="F1022" s="386"/>
      <c r="G1022" s="386"/>
    </row>
    <row r="1023" spans="1:7">
      <c r="A1023" s="416"/>
      <c r="B1023" s="386"/>
      <c r="C1023" s="386"/>
      <c r="E1023" s="386"/>
      <c r="F1023" s="386"/>
      <c r="G1023" s="386"/>
    </row>
    <row r="1024" spans="1:7">
      <c r="A1024" s="416"/>
      <c r="B1024" s="386"/>
      <c r="C1024" s="386"/>
      <c r="E1024" s="386"/>
      <c r="F1024" s="386"/>
      <c r="G1024" s="386"/>
    </row>
    <row r="1025" spans="1:7">
      <c r="A1025" s="416"/>
      <c r="B1025" s="386"/>
      <c r="C1025" s="386"/>
      <c r="E1025" s="386"/>
      <c r="F1025" s="386"/>
      <c r="G1025" s="386"/>
    </row>
    <row r="1026" spans="1:7">
      <c r="A1026" s="416"/>
      <c r="B1026" s="386"/>
      <c r="C1026" s="386"/>
      <c r="E1026" s="386"/>
      <c r="F1026" s="386"/>
      <c r="G1026" s="386"/>
    </row>
    <row r="1027" spans="1:7">
      <c r="A1027" s="416"/>
      <c r="B1027" s="386"/>
      <c r="C1027" s="386"/>
      <c r="E1027" s="386"/>
      <c r="F1027" s="386"/>
      <c r="G1027" s="386"/>
    </row>
    <row r="1028" spans="1:7">
      <c r="A1028" s="416"/>
      <c r="B1028" s="386"/>
      <c r="C1028" s="386"/>
      <c r="E1028" s="386"/>
      <c r="F1028" s="386"/>
      <c r="G1028" s="386"/>
    </row>
    <row r="1029" spans="1:7">
      <c r="A1029" s="416"/>
      <c r="B1029" s="386"/>
      <c r="C1029" s="386"/>
      <c r="E1029" s="386"/>
      <c r="F1029" s="386"/>
      <c r="G1029" s="386"/>
    </row>
    <row r="1030" spans="1:7">
      <c r="A1030" s="416"/>
      <c r="B1030" s="386"/>
      <c r="C1030" s="386"/>
      <c r="E1030" s="386"/>
      <c r="F1030" s="386"/>
      <c r="G1030" s="386"/>
    </row>
    <row r="1031" spans="1:7">
      <c r="A1031" s="416"/>
      <c r="B1031" s="386"/>
      <c r="C1031" s="386"/>
      <c r="E1031" s="386"/>
      <c r="F1031" s="386"/>
      <c r="G1031" s="386"/>
    </row>
    <row r="1032" spans="1:7">
      <c r="A1032" s="416"/>
      <c r="B1032" s="386"/>
      <c r="C1032" s="386"/>
      <c r="E1032" s="386"/>
      <c r="F1032" s="386"/>
      <c r="G1032" s="386"/>
    </row>
    <row r="1033" spans="1:7">
      <c r="A1033" s="416"/>
      <c r="B1033" s="386"/>
      <c r="C1033" s="386"/>
      <c r="E1033" s="386"/>
      <c r="F1033" s="386"/>
      <c r="G1033" s="386"/>
    </row>
    <row r="1034" spans="1:7">
      <c r="A1034" s="416"/>
      <c r="B1034" s="386"/>
      <c r="C1034" s="386"/>
      <c r="E1034" s="386"/>
      <c r="F1034" s="386"/>
      <c r="G1034" s="386"/>
    </row>
    <row r="1035" spans="1:7">
      <c r="A1035" s="416"/>
      <c r="B1035" s="386"/>
      <c r="C1035" s="386"/>
      <c r="E1035" s="386"/>
      <c r="F1035" s="386"/>
      <c r="G1035" s="386"/>
    </row>
    <row r="1036" spans="1:7">
      <c r="A1036" s="416"/>
      <c r="B1036" s="386"/>
      <c r="C1036" s="386"/>
      <c r="E1036" s="386"/>
      <c r="F1036" s="386"/>
      <c r="G1036" s="386"/>
    </row>
    <row r="1037" spans="1:7">
      <c r="A1037" s="416"/>
      <c r="B1037" s="386"/>
      <c r="C1037" s="386"/>
      <c r="E1037" s="386"/>
      <c r="F1037" s="386"/>
      <c r="G1037" s="386"/>
    </row>
    <row r="1038" spans="1:7">
      <c r="A1038" s="416"/>
      <c r="B1038" s="386"/>
      <c r="C1038" s="386"/>
      <c r="E1038" s="386"/>
      <c r="F1038" s="386"/>
      <c r="G1038" s="386"/>
    </row>
    <row r="1039" spans="1:7">
      <c r="A1039" s="416"/>
      <c r="B1039" s="386"/>
      <c r="C1039" s="386"/>
      <c r="E1039" s="386"/>
      <c r="F1039" s="386"/>
      <c r="G1039" s="386"/>
    </row>
    <row r="1040" spans="1:7">
      <c r="A1040" s="416"/>
      <c r="B1040" s="386"/>
      <c r="C1040" s="386"/>
      <c r="E1040" s="386"/>
      <c r="F1040" s="386"/>
      <c r="G1040" s="386"/>
    </row>
    <row r="1041" spans="1:7">
      <c r="A1041" s="416"/>
      <c r="B1041" s="386"/>
      <c r="C1041" s="386"/>
      <c r="E1041" s="386"/>
      <c r="F1041" s="386"/>
      <c r="G1041" s="386"/>
    </row>
    <row r="1042" spans="1:7">
      <c r="A1042" s="416"/>
      <c r="B1042" s="386"/>
      <c r="C1042" s="386"/>
      <c r="E1042" s="386"/>
      <c r="F1042" s="386"/>
      <c r="G1042" s="386"/>
    </row>
    <row r="1043" spans="1:7">
      <c r="A1043" s="416"/>
      <c r="B1043" s="386"/>
      <c r="C1043" s="386"/>
      <c r="E1043" s="386"/>
      <c r="F1043" s="386"/>
      <c r="G1043" s="386"/>
    </row>
    <row r="1044" spans="1:7">
      <c r="A1044" s="416"/>
      <c r="B1044" s="386"/>
      <c r="C1044" s="386"/>
      <c r="E1044" s="386"/>
      <c r="F1044" s="386"/>
      <c r="G1044" s="386"/>
    </row>
    <row r="1045" spans="1:7">
      <c r="A1045" s="416"/>
      <c r="B1045" s="386"/>
      <c r="C1045" s="386"/>
      <c r="E1045" s="386"/>
      <c r="F1045" s="386"/>
      <c r="G1045" s="386"/>
    </row>
    <row r="1046" spans="1:7">
      <c r="A1046" s="416"/>
      <c r="B1046" s="386"/>
      <c r="C1046" s="386"/>
      <c r="E1046" s="386"/>
      <c r="F1046" s="386"/>
      <c r="G1046" s="386"/>
    </row>
    <row r="1047" spans="1:7">
      <c r="A1047" s="416"/>
      <c r="B1047" s="386"/>
      <c r="C1047" s="386"/>
      <c r="E1047" s="386"/>
      <c r="F1047" s="386"/>
      <c r="G1047" s="386"/>
    </row>
    <row r="1048" spans="1:7">
      <c r="A1048" s="416"/>
      <c r="B1048" s="386"/>
      <c r="C1048" s="386"/>
      <c r="E1048" s="386"/>
      <c r="F1048" s="386"/>
      <c r="G1048" s="386"/>
    </row>
    <row r="1049" spans="1:7">
      <c r="A1049" s="416"/>
      <c r="B1049" s="386"/>
      <c r="C1049" s="386"/>
      <c r="E1049" s="386"/>
      <c r="F1049" s="386"/>
      <c r="G1049" s="386"/>
    </row>
    <row r="1050" spans="1:7">
      <c r="A1050" s="416"/>
      <c r="B1050" s="386"/>
      <c r="C1050" s="386"/>
      <c r="E1050" s="386"/>
      <c r="F1050" s="386"/>
      <c r="G1050" s="386"/>
    </row>
    <row r="1051" spans="1:7">
      <c r="A1051" s="416"/>
      <c r="B1051" s="386"/>
      <c r="C1051" s="386"/>
      <c r="E1051" s="386"/>
      <c r="F1051" s="386"/>
      <c r="G1051" s="386"/>
    </row>
    <row r="1052" spans="1:7">
      <c r="A1052" s="416"/>
      <c r="B1052" s="386"/>
      <c r="C1052" s="386"/>
      <c r="E1052" s="386"/>
      <c r="F1052" s="386"/>
      <c r="G1052" s="386"/>
    </row>
    <row r="1053" spans="1:7">
      <c r="A1053" s="416"/>
      <c r="B1053" s="386"/>
      <c r="C1053" s="386"/>
      <c r="E1053" s="386"/>
      <c r="F1053" s="386"/>
      <c r="G1053" s="386"/>
    </row>
    <row r="1054" spans="1:7">
      <c r="A1054" s="416"/>
      <c r="B1054" s="386"/>
      <c r="C1054" s="386"/>
      <c r="E1054" s="386"/>
      <c r="F1054" s="386"/>
      <c r="G1054" s="386"/>
    </row>
    <row r="1055" spans="1:7">
      <c r="A1055" s="416"/>
      <c r="B1055" s="386"/>
      <c r="C1055" s="386"/>
      <c r="E1055" s="386"/>
      <c r="F1055" s="386"/>
      <c r="G1055" s="386"/>
    </row>
    <row r="1056" spans="1:7">
      <c r="A1056" s="416"/>
      <c r="B1056" s="386"/>
      <c r="C1056" s="386"/>
      <c r="E1056" s="386"/>
      <c r="F1056" s="386"/>
      <c r="G1056" s="386"/>
    </row>
    <row r="1057" spans="1:7">
      <c r="A1057" s="416"/>
      <c r="B1057" s="386"/>
      <c r="C1057" s="386"/>
      <c r="E1057" s="386"/>
      <c r="F1057" s="386"/>
      <c r="G1057" s="386"/>
    </row>
    <row r="1058" spans="1:7">
      <c r="A1058" s="416"/>
      <c r="B1058" s="386"/>
      <c r="C1058" s="386"/>
      <c r="E1058" s="386"/>
      <c r="F1058" s="386"/>
      <c r="G1058" s="386"/>
    </row>
    <row r="1059" spans="1:7">
      <c r="A1059" s="416"/>
      <c r="B1059" s="386"/>
      <c r="C1059" s="386"/>
      <c r="E1059" s="386"/>
      <c r="F1059" s="386"/>
      <c r="G1059" s="386"/>
    </row>
    <row r="1060" spans="1:7">
      <c r="A1060" s="416"/>
      <c r="B1060" s="386"/>
      <c r="C1060" s="386"/>
      <c r="E1060" s="386"/>
      <c r="F1060" s="386"/>
      <c r="G1060" s="386"/>
    </row>
    <row r="1061" spans="1:7">
      <c r="A1061" s="416"/>
      <c r="B1061" s="386"/>
      <c r="C1061" s="386"/>
      <c r="E1061" s="386"/>
      <c r="F1061" s="386"/>
      <c r="G1061" s="386"/>
    </row>
    <row r="1062" spans="1:7">
      <c r="A1062" s="416"/>
      <c r="B1062" s="386"/>
      <c r="C1062" s="386"/>
      <c r="E1062" s="386"/>
      <c r="F1062" s="386"/>
      <c r="G1062" s="386"/>
    </row>
    <row r="1063" spans="1:7">
      <c r="A1063" s="416"/>
      <c r="B1063" s="386"/>
      <c r="C1063" s="386"/>
      <c r="E1063" s="386"/>
      <c r="F1063" s="386"/>
      <c r="G1063" s="386"/>
    </row>
    <row r="1064" spans="1:7">
      <c r="A1064" s="416"/>
      <c r="B1064" s="386"/>
      <c r="C1064" s="386"/>
      <c r="E1064" s="386"/>
      <c r="F1064" s="386"/>
      <c r="G1064" s="386"/>
    </row>
    <row r="1065" spans="1:7">
      <c r="A1065" s="416"/>
      <c r="B1065" s="386"/>
      <c r="C1065" s="386"/>
      <c r="E1065" s="386"/>
      <c r="F1065" s="386"/>
      <c r="G1065" s="386"/>
    </row>
    <row r="1066" spans="1:7">
      <c r="A1066" s="416"/>
      <c r="B1066" s="386"/>
      <c r="C1066" s="386"/>
      <c r="E1066" s="386"/>
      <c r="F1066" s="386"/>
      <c r="G1066" s="386"/>
    </row>
    <row r="1067" spans="1:7">
      <c r="A1067" s="416"/>
      <c r="B1067" s="386"/>
      <c r="C1067" s="386"/>
      <c r="E1067" s="386"/>
      <c r="F1067" s="386"/>
      <c r="G1067" s="386"/>
    </row>
    <row r="1068" spans="1:7">
      <c r="A1068" s="416"/>
      <c r="B1068" s="386"/>
      <c r="C1068" s="386"/>
      <c r="E1068" s="386"/>
      <c r="F1068" s="386"/>
      <c r="G1068" s="386"/>
    </row>
    <row r="1069" spans="1:7">
      <c r="A1069" s="416"/>
      <c r="B1069" s="386"/>
      <c r="C1069" s="386"/>
      <c r="E1069" s="386"/>
      <c r="F1069" s="386"/>
      <c r="G1069" s="386"/>
    </row>
    <row r="1070" spans="1:7">
      <c r="A1070" s="416"/>
      <c r="B1070" s="386"/>
      <c r="C1070" s="386"/>
      <c r="E1070" s="386"/>
      <c r="F1070" s="386"/>
      <c r="G1070" s="386"/>
    </row>
    <row r="1071" spans="1:7">
      <c r="A1071" s="416"/>
      <c r="B1071" s="386"/>
      <c r="C1071" s="386"/>
      <c r="E1071" s="386"/>
      <c r="F1071" s="386"/>
      <c r="G1071" s="386"/>
    </row>
    <row r="1072" spans="1:7">
      <c r="A1072" s="416"/>
      <c r="B1072" s="386"/>
      <c r="C1072" s="386"/>
      <c r="E1072" s="386"/>
      <c r="F1072" s="386"/>
      <c r="G1072" s="386"/>
    </row>
    <row r="1073" spans="1:7">
      <c r="A1073" s="416"/>
      <c r="B1073" s="386"/>
      <c r="C1073" s="386"/>
      <c r="E1073" s="386"/>
      <c r="F1073" s="386"/>
      <c r="G1073" s="386"/>
    </row>
    <row r="1074" spans="1:7">
      <c r="A1074" s="416"/>
      <c r="B1074" s="386"/>
      <c r="C1074" s="386"/>
      <c r="E1074" s="386"/>
      <c r="F1074" s="386"/>
      <c r="G1074" s="386"/>
    </row>
    <row r="1075" spans="1:7">
      <c r="A1075" s="416"/>
      <c r="B1075" s="386"/>
      <c r="C1075" s="386"/>
      <c r="E1075" s="386"/>
      <c r="F1075" s="386"/>
      <c r="G1075" s="386"/>
    </row>
    <row r="1076" spans="1:7">
      <c r="A1076" s="416"/>
      <c r="B1076" s="386"/>
      <c r="C1076" s="386"/>
      <c r="E1076" s="386"/>
      <c r="F1076" s="386"/>
      <c r="G1076" s="386"/>
    </row>
    <row r="1077" spans="1:7">
      <c r="A1077" s="416"/>
      <c r="B1077" s="386"/>
      <c r="C1077" s="386"/>
      <c r="E1077" s="386"/>
      <c r="F1077" s="386"/>
      <c r="G1077" s="386"/>
    </row>
    <row r="1078" spans="1:7">
      <c r="A1078" s="416"/>
      <c r="B1078" s="386"/>
      <c r="C1078" s="386"/>
      <c r="E1078" s="386"/>
      <c r="F1078" s="386"/>
      <c r="G1078" s="386"/>
    </row>
    <row r="1079" spans="1:7">
      <c r="A1079" s="416"/>
      <c r="B1079" s="386"/>
      <c r="C1079" s="386"/>
      <c r="E1079" s="386"/>
      <c r="F1079" s="386"/>
      <c r="G1079" s="386"/>
    </row>
    <row r="1080" spans="1:7">
      <c r="A1080" s="416"/>
      <c r="B1080" s="386"/>
      <c r="C1080" s="386"/>
      <c r="E1080" s="386"/>
      <c r="F1080" s="386"/>
      <c r="G1080" s="386"/>
    </row>
    <row r="1081" spans="1:7">
      <c r="A1081" s="416"/>
      <c r="B1081" s="386"/>
      <c r="C1081" s="386"/>
      <c r="E1081" s="386"/>
      <c r="F1081" s="386"/>
      <c r="G1081" s="386"/>
    </row>
    <row r="1082" spans="1:7">
      <c r="A1082" s="416"/>
      <c r="B1082" s="386"/>
      <c r="C1082" s="386"/>
      <c r="E1082" s="386"/>
      <c r="F1082" s="386"/>
      <c r="G1082" s="386"/>
    </row>
    <row r="1083" spans="1:7">
      <c r="A1083" s="416"/>
      <c r="B1083" s="386"/>
      <c r="C1083" s="386"/>
      <c r="E1083" s="386"/>
      <c r="F1083" s="386"/>
      <c r="G1083" s="386"/>
    </row>
    <row r="1084" spans="1:7">
      <c r="A1084" s="416"/>
      <c r="B1084" s="386"/>
      <c r="C1084" s="386"/>
      <c r="E1084" s="386"/>
      <c r="F1084" s="386"/>
      <c r="G1084" s="386"/>
    </row>
    <row r="1085" spans="1:7">
      <c r="A1085" s="416"/>
      <c r="B1085" s="386"/>
      <c r="C1085" s="386"/>
      <c r="E1085" s="386"/>
      <c r="F1085" s="386"/>
      <c r="G1085" s="386"/>
    </row>
    <row r="1086" spans="1:7">
      <c r="A1086" s="416"/>
      <c r="B1086" s="386"/>
      <c r="C1086" s="386"/>
      <c r="E1086" s="386"/>
      <c r="F1086" s="386"/>
      <c r="G1086" s="386"/>
    </row>
    <row r="1087" spans="1:7">
      <c r="A1087" s="416"/>
      <c r="B1087" s="386"/>
      <c r="C1087" s="386"/>
      <c r="E1087" s="386"/>
      <c r="F1087" s="386"/>
      <c r="G1087" s="386"/>
    </row>
    <row r="1088" spans="1:7">
      <c r="A1088" s="416"/>
      <c r="B1088" s="386"/>
      <c r="C1088" s="386"/>
      <c r="E1088" s="386"/>
      <c r="F1088" s="386"/>
      <c r="G1088" s="386"/>
    </row>
    <row r="1089" spans="1:7">
      <c r="A1089" s="416"/>
      <c r="B1089" s="386"/>
      <c r="C1089" s="386"/>
      <c r="E1089" s="386"/>
      <c r="F1089" s="386"/>
      <c r="G1089" s="386"/>
    </row>
    <row r="1090" spans="1:7">
      <c r="A1090" s="416"/>
      <c r="B1090" s="386"/>
      <c r="C1090" s="386"/>
      <c r="E1090" s="386"/>
      <c r="F1090" s="386"/>
      <c r="G1090" s="386"/>
    </row>
    <row r="1091" spans="1:7">
      <c r="A1091" s="416"/>
      <c r="B1091" s="386"/>
      <c r="C1091" s="386"/>
      <c r="E1091" s="386"/>
      <c r="F1091" s="386"/>
      <c r="G1091" s="386"/>
    </row>
    <row r="1092" spans="1:7">
      <c r="A1092" s="416"/>
      <c r="B1092" s="386"/>
      <c r="C1092" s="386"/>
      <c r="E1092" s="386"/>
      <c r="F1092" s="386"/>
      <c r="G1092" s="386"/>
    </row>
    <row r="1093" spans="1:7">
      <c r="A1093" s="416"/>
      <c r="B1093" s="386"/>
      <c r="C1093" s="386"/>
      <c r="E1093" s="386"/>
      <c r="F1093" s="386"/>
      <c r="G1093" s="386"/>
    </row>
    <row r="1094" spans="1:7">
      <c r="A1094" s="416"/>
      <c r="B1094" s="386"/>
      <c r="C1094" s="386"/>
      <c r="E1094" s="386"/>
      <c r="F1094" s="386"/>
      <c r="G1094" s="386"/>
    </row>
    <row r="1095" spans="1:7">
      <c r="A1095" s="416"/>
      <c r="B1095" s="386"/>
      <c r="C1095" s="386"/>
      <c r="E1095" s="386"/>
      <c r="F1095" s="386"/>
      <c r="G1095" s="386"/>
    </row>
    <row r="1096" spans="1:7">
      <c r="A1096" s="416"/>
      <c r="B1096" s="386"/>
      <c r="C1096" s="386"/>
      <c r="E1096" s="386"/>
      <c r="F1096" s="386"/>
      <c r="G1096" s="386"/>
    </row>
    <row r="1097" spans="1:7">
      <c r="A1097" s="416"/>
      <c r="B1097" s="386"/>
      <c r="C1097" s="386"/>
      <c r="E1097" s="386"/>
      <c r="F1097" s="386"/>
      <c r="G1097" s="386"/>
    </row>
    <row r="1098" spans="1:7">
      <c r="A1098" s="416"/>
      <c r="B1098" s="386"/>
      <c r="C1098" s="386"/>
      <c r="E1098" s="386"/>
      <c r="F1098" s="386"/>
      <c r="G1098" s="386"/>
    </row>
    <row r="1099" spans="1:7">
      <c r="A1099" s="416"/>
      <c r="B1099" s="386"/>
      <c r="C1099" s="386"/>
      <c r="E1099" s="386"/>
      <c r="F1099" s="386"/>
      <c r="G1099" s="386"/>
    </row>
    <row r="1100" spans="1:7">
      <c r="A1100" s="416"/>
      <c r="B1100" s="386"/>
      <c r="C1100" s="386"/>
      <c r="E1100" s="386"/>
      <c r="F1100" s="386"/>
      <c r="G1100" s="386"/>
    </row>
    <row r="1101" spans="1:7">
      <c r="A1101" s="416"/>
      <c r="B1101" s="386"/>
      <c r="C1101" s="386"/>
      <c r="E1101" s="386"/>
      <c r="F1101" s="386"/>
      <c r="G1101" s="386"/>
    </row>
    <row r="1102" spans="1:7">
      <c r="A1102" s="416"/>
      <c r="B1102" s="386"/>
      <c r="C1102" s="386"/>
      <c r="E1102" s="386"/>
      <c r="F1102" s="386"/>
      <c r="G1102" s="386"/>
    </row>
    <row r="1103" spans="1:7">
      <c r="A1103" s="416"/>
      <c r="B1103" s="386"/>
      <c r="C1103" s="386"/>
      <c r="E1103" s="386"/>
      <c r="F1103" s="386"/>
      <c r="G1103" s="386"/>
    </row>
    <row r="1104" spans="1:7">
      <c r="A1104" s="416"/>
      <c r="B1104" s="386"/>
      <c r="C1104" s="386"/>
      <c r="E1104" s="386"/>
      <c r="F1104" s="386"/>
      <c r="G1104" s="386"/>
    </row>
    <row r="1105" spans="1:7">
      <c r="A1105" s="416"/>
      <c r="B1105" s="386"/>
      <c r="C1105" s="386"/>
      <c r="E1105" s="386"/>
      <c r="F1105" s="386"/>
      <c r="G1105" s="386"/>
    </row>
    <row r="1106" spans="1:7">
      <c r="A1106" s="416"/>
      <c r="B1106" s="386"/>
      <c r="C1106" s="386"/>
      <c r="E1106" s="386"/>
      <c r="F1106" s="386"/>
      <c r="G1106" s="386"/>
    </row>
    <row r="1107" spans="1:7">
      <c r="A1107" s="416"/>
      <c r="B1107" s="386"/>
      <c r="C1107" s="386"/>
      <c r="E1107" s="386"/>
      <c r="F1107" s="386"/>
      <c r="G1107" s="386"/>
    </row>
    <row r="1108" spans="1:7">
      <c r="A1108" s="416"/>
      <c r="B1108" s="386"/>
      <c r="C1108" s="386"/>
      <c r="E1108" s="386"/>
      <c r="F1108" s="386"/>
      <c r="G1108" s="386"/>
    </row>
    <row r="1109" spans="1:7">
      <c r="A1109" s="416"/>
      <c r="B1109" s="386"/>
      <c r="C1109" s="386"/>
      <c r="E1109" s="386"/>
      <c r="F1109" s="386"/>
      <c r="G1109" s="386"/>
    </row>
    <row r="1110" spans="1:7">
      <c r="A1110" s="416"/>
      <c r="B1110" s="386"/>
      <c r="C1110" s="386"/>
      <c r="E1110" s="386"/>
      <c r="F1110" s="386"/>
      <c r="G1110" s="386"/>
    </row>
    <row r="1111" spans="1:7">
      <c r="A1111" s="416"/>
      <c r="B1111" s="386"/>
      <c r="C1111" s="386"/>
      <c r="E1111" s="386"/>
      <c r="F1111" s="386"/>
      <c r="G1111" s="386"/>
    </row>
    <row r="1112" spans="1:7">
      <c r="A1112" s="416"/>
      <c r="B1112" s="386"/>
      <c r="C1112" s="386"/>
      <c r="E1112" s="386"/>
      <c r="F1112" s="386"/>
      <c r="G1112" s="386"/>
    </row>
    <row r="1113" spans="1:7">
      <c r="A1113" s="416"/>
      <c r="B1113" s="386"/>
      <c r="C1113" s="386"/>
      <c r="E1113" s="386"/>
      <c r="F1113" s="386"/>
      <c r="G1113" s="386"/>
    </row>
    <row r="1114" spans="1:7">
      <c r="A1114" s="416"/>
      <c r="B1114" s="386"/>
      <c r="C1114" s="386"/>
      <c r="E1114" s="386"/>
      <c r="F1114" s="386"/>
      <c r="G1114" s="386"/>
    </row>
    <row r="1115" spans="1:7">
      <c r="A1115" s="416"/>
      <c r="B1115" s="386"/>
      <c r="C1115" s="386"/>
      <c r="E1115" s="386"/>
      <c r="F1115" s="386"/>
      <c r="G1115" s="386"/>
    </row>
    <row r="1116" spans="1:7">
      <c r="A1116" s="416"/>
      <c r="B1116" s="386"/>
      <c r="C1116" s="386"/>
      <c r="E1116" s="386"/>
      <c r="F1116" s="386"/>
      <c r="G1116" s="386"/>
    </row>
    <row r="1117" spans="1:7">
      <c r="A1117" s="416"/>
      <c r="B1117" s="386"/>
      <c r="C1117" s="386"/>
      <c r="E1117" s="386"/>
      <c r="F1117" s="386"/>
      <c r="G1117" s="386"/>
    </row>
    <row r="1118" spans="1:7">
      <c r="A1118" s="416"/>
      <c r="B1118" s="386"/>
      <c r="C1118" s="386"/>
      <c r="E1118" s="386"/>
      <c r="F1118" s="386"/>
      <c r="G1118" s="386"/>
    </row>
    <row r="1119" spans="1:7">
      <c r="A1119" s="416"/>
      <c r="B1119" s="386"/>
      <c r="C1119" s="386"/>
      <c r="E1119" s="386"/>
      <c r="F1119" s="386"/>
      <c r="G1119" s="386"/>
    </row>
    <row r="1120" spans="1:7">
      <c r="A1120" s="416"/>
      <c r="B1120" s="386"/>
      <c r="C1120" s="386"/>
      <c r="E1120" s="386"/>
      <c r="F1120" s="386"/>
      <c r="G1120" s="386"/>
    </row>
    <row r="1121" spans="1:7">
      <c r="A1121" s="416"/>
      <c r="B1121" s="386"/>
      <c r="C1121" s="386"/>
      <c r="E1121" s="386"/>
      <c r="F1121" s="386"/>
      <c r="G1121" s="386"/>
    </row>
    <row r="1122" spans="1:7">
      <c r="A1122" s="416"/>
      <c r="B1122" s="386"/>
      <c r="C1122" s="386"/>
      <c r="E1122" s="386"/>
      <c r="F1122" s="386"/>
      <c r="G1122" s="386"/>
    </row>
    <row r="1123" spans="1:7">
      <c r="A1123" s="416"/>
      <c r="B1123" s="386"/>
      <c r="C1123" s="386"/>
      <c r="E1123" s="386"/>
      <c r="F1123" s="386"/>
      <c r="G1123" s="386"/>
    </row>
    <row r="1124" spans="1:7">
      <c r="A1124" s="416"/>
      <c r="B1124" s="386"/>
      <c r="C1124" s="386"/>
      <c r="E1124" s="386"/>
      <c r="F1124" s="386"/>
      <c r="G1124" s="386"/>
    </row>
    <row r="1125" spans="1:7">
      <c r="A1125" s="416"/>
      <c r="B1125" s="386"/>
      <c r="C1125" s="386"/>
      <c r="E1125" s="386"/>
      <c r="F1125" s="386"/>
      <c r="G1125" s="386"/>
    </row>
    <row r="1126" spans="1:7">
      <c r="A1126" s="416"/>
      <c r="B1126" s="386"/>
      <c r="C1126" s="386"/>
      <c r="E1126" s="386"/>
      <c r="F1126" s="386"/>
      <c r="G1126" s="386"/>
    </row>
    <row r="1127" spans="1:7">
      <c r="A1127" s="416"/>
      <c r="B1127" s="386"/>
      <c r="C1127" s="386"/>
      <c r="E1127" s="386"/>
      <c r="F1127" s="386"/>
      <c r="G1127" s="386"/>
    </row>
    <row r="1128" spans="1:7">
      <c r="A1128" s="416"/>
      <c r="B1128" s="386"/>
      <c r="C1128" s="386"/>
      <c r="E1128" s="386"/>
      <c r="F1128" s="386"/>
      <c r="G1128" s="386"/>
    </row>
    <row r="1129" spans="1:7">
      <c r="A1129" s="416"/>
      <c r="B1129" s="386"/>
      <c r="C1129" s="386"/>
      <c r="E1129" s="386"/>
      <c r="F1129" s="386"/>
      <c r="G1129" s="386"/>
    </row>
    <row r="1130" spans="1:7">
      <c r="A1130" s="416"/>
      <c r="B1130" s="386"/>
      <c r="C1130" s="386"/>
      <c r="E1130" s="386"/>
      <c r="F1130" s="386"/>
      <c r="G1130" s="386"/>
    </row>
    <row r="1131" spans="1:7">
      <c r="A1131" s="416"/>
      <c r="B1131" s="386"/>
      <c r="C1131" s="386"/>
      <c r="E1131" s="386"/>
      <c r="F1131" s="386"/>
      <c r="G1131" s="386"/>
    </row>
    <row r="1132" spans="1:7">
      <c r="A1132" s="416"/>
      <c r="B1132" s="386"/>
      <c r="C1132" s="386"/>
      <c r="E1132" s="386"/>
      <c r="F1132" s="386"/>
      <c r="G1132" s="386"/>
    </row>
    <row r="1133" spans="1:7">
      <c r="A1133" s="416"/>
      <c r="B1133" s="386"/>
      <c r="C1133" s="386"/>
      <c r="E1133" s="386"/>
      <c r="F1133" s="386"/>
      <c r="G1133" s="386"/>
    </row>
    <row r="1134" spans="1:7">
      <c r="A1134" s="416"/>
      <c r="B1134" s="386"/>
      <c r="C1134" s="386"/>
      <c r="E1134" s="386"/>
      <c r="F1134" s="386"/>
      <c r="G1134" s="386"/>
    </row>
    <row r="1135" spans="1:7">
      <c r="A1135" s="416"/>
      <c r="B1135" s="386"/>
      <c r="C1135" s="386"/>
      <c r="E1135" s="386"/>
      <c r="F1135" s="386"/>
      <c r="G1135" s="386"/>
    </row>
    <row r="1136" spans="1:7">
      <c r="A1136" s="416"/>
      <c r="B1136" s="386"/>
      <c r="C1136" s="386"/>
      <c r="E1136" s="386"/>
      <c r="F1136" s="386"/>
      <c r="G1136" s="386"/>
    </row>
    <row r="1137" spans="1:7">
      <c r="A1137" s="416"/>
      <c r="B1137" s="386"/>
      <c r="C1137" s="386"/>
      <c r="E1137" s="386"/>
      <c r="F1137" s="386"/>
      <c r="G1137" s="386"/>
    </row>
    <row r="1138" spans="1:7">
      <c r="A1138" s="416"/>
      <c r="B1138" s="386"/>
      <c r="C1138" s="386"/>
      <c r="E1138" s="386"/>
      <c r="F1138" s="386"/>
      <c r="G1138" s="386"/>
    </row>
    <row r="1139" spans="1:7">
      <c r="A1139" s="416"/>
      <c r="B1139" s="386"/>
      <c r="C1139" s="386"/>
      <c r="E1139" s="386"/>
      <c r="F1139" s="386"/>
      <c r="G1139" s="386"/>
    </row>
    <row r="1140" spans="1:7">
      <c r="A1140" s="416"/>
      <c r="B1140" s="386"/>
      <c r="C1140" s="386"/>
      <c r="E1140" s="386"/>
      <c r="F1140" s="386"/>
      <c r="G1140" s="386"/>
    </row>
    <row r="1141" spans="1:7">
      <c r="A1141" s="416"/>
      <c r="B1141" s="386"/>
      <c r="C1141" s="386"/>
      <c r="E1141" s="386"/>
      <c r="F1141" s="386"/>
      <c r="G1141" s="386"/>
    </row>
    <row r="1142" spans="1:7">
      <c r="A1142" s="416"/>
      <c r="B1142" s="386"/>
      <c r="C1142" s="386"/>
      <c r="E1142" s="386"/>
      <c r="F1142" s="386"/>
      <c r="G1142" s="386"/>
    </row>
    <row r="1143" spans="1:7">
      <c r="A1143" s="416"/>
      <c r="B1143" s="386"/>
      <c r="C1143" s="386"/>
      <c r="E1143" s="386"/>
      <c r="F1143" s="386"/>
      <c r="G1143" s="386"/>
    </row>
    <row r="1144" spans="1:7">
      <c r="A1144" s="416"/>
      <c r="B1144" s="386"/>
      <c r="C1144" s="386"/>
      <c r="E1144" s="386"/>
      <c r="F1144" s="386"/>
      <c r="G1144" s="386"/>
    </row>
    <row r="1145" spans="1:7">
      <c r="A1145" s="416"/>
      <c r="B1145" s="386"/>
      <c r="C1145" s="386"/>
      <c r="E1145" s="386"/>
      <c r="F1145" s="386"/>
      <c r="G1145" s="386"/>
    </row>
    <row r="1146" spans="1:7">
      <c r="A1146" s="416"/>
      <c r="B1146" s="386"/>
      <c r="C1146" s="386"/>
      <c r="E1146" s="386"/>
      <c r="F1146" s="386"/>
      <c r="G1146" s="386"/>
    </row>
    <row r="1147" spans="1:7">
      <c r="A1147" s="416"/>
      <c r="B1147" s="386"/>
      <c r="C1147" s="386"/>
      <c r="E1147" s="386"/>
      <c r="F1147" s="386"/>
      <c r="G1147" s="386"/>
    </row>
    <row r="1148" spans="1:7">
      <c r="A1148" s="416"/>
      <c r="B1148" s="386"/>
      <c r="C1148" s="386"/>
      <c r="E1148" s="386"/>
      <c r="F1148" s="386"/>
      <c r="G1148" s="386"/>
    </row>
    <row r="1149" spans="1:7">
      <c r="A1149" s="416"/>
      <c r="B1149" s="386"/>
      <c r="C1149" s="386"/>
      <c r="E1149" s="386"/>
      <c r="F1149" s="386"/>
      <c r="G1149" s="386"/>
    </row>
    <row r="1150" spans="1:7">
      <c r="A1150" s="416"/>
      <c r="B1150" s="386"/>
      <c r="C1150" s="386"/>
      <c r="E1150" s="386"/>
      <c r="F1150" s="386"/>
      <c r="G1150" s="386"/>
    </row>
    <row r="1151" spans="1:7">
      <c r="A1151" s="416"/>
      <c r="B1151" s="386"/>
      <c r="C1151" s="386"/>
      <c r="E1151" s="386"/>
      <c r="F1151" s="386"/>
      <c r="G1151" s="386"/>
    </row>
    <row r="1152" spans="1:7">
      <c r="A1152" s="416"/>
      <c r="B1152" s="386"/>
      <c r="C1152" s="386"/>
      <c r="E1152" s="386"/>
      <c r="F1152" s="386"/>
      <c r="G1152" s="386"/>
    </row>
    <row r="1153" spans="1:7">
      <c r="A1153" s="416"/>
      <c r="B1153" s="386"/>
      <c r="C1153" s="386"/>
      <c r="E1153" s="386"/>
      <c r="F1153" s="386"/>
      <c r="G1153" s="386"/>
    </row>
    <row r="1154" spans="1:7">
      <c r="A1154" s="416"/>
      <c r="B1154" s="386"/>
      <c r="C1154" s="386"/>
      <c r="E1154" s="386"/>
      <c r="F1154" s="386"/>
      <c r="G1154" s="386"/>
    </row>
    <row r="1155" spans="1:7">
      <c r="A1155" s="416"/>
      <c r="B1155" s="386"/>
      <c r="C1155" s="386"/>
      <c r="E1155" s="386"/>
      <c r="F1155" s="386"/>
      <c r="G1155" s="386"/>
    </row>
    <row r="1156" spans="1:7">
      <c r="A1156" s="416"/>
      <c r="B1156" s="386"/>
      <c r="C1156" s="386"/>
      <c r="E1156" s="386"/>
      <c r="F1156" s="386"/>
      <c r="G1156" s="386"/>
    </row>
    <row r="1157" spans="1:7">
      <c r="A1157" s="416"/>
      <c r="B1157" s="386"/>
      <c r="C1157" s="386"/>
      <c r="E1157" s="386"/>
      <c r="F1157" s="386"/>
      <c r="G1157" s="386"/>
    </row>
    <row r="1158" spans="1:7">
      <c r="A1158" s="416"/>
      <c r="B1158" s="386"/>
      <c r="C1158" s="386"/>
      <c r="E1158" s="386"/>
      <c r="F1158" s="386"/>
      <c r="G1158" s="386"/>
    </row>
    <row r="1159" spans="1:7">
      <c r="A1159" s="416"/>
      <c r="B1159" s="386"/>
      <c r="C1159" s="386"/>
      <c r="E1159" s="386"/>
      <c r="F1159" s="386"/>
      <c r="G1159" s="386"/>
    </row>
    <row r="1160" spans="1:7">
      <c r="A1160" s="416"/>
      <c r="B1160" s="386"/>
      <c r="C1160" s="386"/>
      <c r="E1160" s="386"/>
      <c r="F1160" s="386"/>
      <c r="G1160" s="386"/>
    </row>
    <row r="1161" spans="1:7">
      <c r="A1161" s="416"/>
      <c r="B1161" s="386"/>
      <c r="C1161" s="386"/>
      <c r="E1161" s="386"/>
      <c r="F1161" s="386"/>
      <c r="G1161" s="386"/>
    </row>
    <row r="1162" spans="1:7">
      <c r="A1162" s="416"/>
      <c r="B1162" s="386"/>
      <c r="C1162" s="386"/>
      <c r="E1162" s="386"/>
      <c r="F1162" s="386"/>
      <c r="G1162" s="386"/>
    </row>
    <row r="1163" spans="1:7">
      <c r="A1163" s="416"/>
      <c r="B1163" s="386"/>
      <c r="C1163" s="386"/>
      <c r="E1163" s="386"/>
      <c r="F1163" s="386"/>
      <c r="G1163" s="386"/>
    </row>
    <row r="1164" spans="1:7">
      <c r="A1164" s="416"/>
      <c r="B1164" s="386"/>
      <c r="C1164" s="386"/>
      <c r="E1164" s="386"/>
      <c r="F1164" s="386"/>
      <c r="G1164" s="386"/>
    </row>
    <row r="1165" spans="1:7">
      <c r="A1165" s="416"/>
      <c r="B1165" s="386"/>
      <c r="C1165" s="386"/>
      <c r="E1165" s="386"/>
      <c r="F1165" s="386"/>
      <c r="G1165" s="386"/>
    </row>
    <row r="1166" spans="1:7">
      <c r="A1166" s="416"/>
      <c r="B1166" s="386"/>
      <c r="C1166" s="386"/>
      <c r="E1166" s="386"/>
      <c r="F1166" s="386"/>
      <c r="G1166" s="386"/>
    </row>
    <row r="1167" spans="1:7">
      <c r="A1167" s="416"/>
      <c r="B1167" s="386"/>
      <c r="C1167" s="386"/>
      <c r="E1167" s="386"/>
      <c r="F1167" s="386"/>
      <c r="G1167" s="386"/>
    </row>
    <row r="1168" spans="1:7">
      <c r="A1168" s="416"/>
      <c r="B1168" s="386"/>
      <c r="C1168" s="386"/>
      <c r="E1168" s="386"/>
      <c r="F1168" s="386"/>
      <c r="G1168" s="386"/>
    </row>
    <row r="1169" spans="1:7">
      <c r="A1169" s="416"/>
      <c r="B1169" s="386"/>
      <c r="C1169" s="386"/>
      <c r="E1169" s="386"/>
      <c r="F1169" s="386"/>
      <c r="G1169" s="386"/>
    </row>
    <row r="1170" spans="1:7">
      <c r="A1170" s="416"/>
      <c r="B1170" s="386"/>
      <c r="C1170" s="386"/>
      <c r="E1170" s="386"/>
      <c r="F1170" s="386"/>
      <c r="G1170" s="386"/>
    </row>
    <row r="1171" spans="1:7">
      <c r="A1171" s="416"/>
      <c r="B1171" s="386"/>
      <c r="C1171" s="386"/>
      <c r="E1171" s="386"/>
      <c r="F1171" s="386"/>
      <c r="G1171" s="386"/>
    </row>
    <row r="1172" spans="1:7">
      <c r="A1172" s="416"/>
      <c r="B1172" s="386"/>
      <c r="C1172" s="386"/>
      <c r="E1172" s="386"/>
      <c r="F1172" s="386"/>
      <c r="G1172" s="386"/>
    </row>
    <row r="1173" spans="1:7">
      <c r="A1173" s="416"/>
      <c r="B1173" s="386"/>
      <c r="C1173" s="386"/>
      <c r="E1173" s="386"/>
      <c r="F1173" s="386"/>
      <c r="G1173" s="386"/>
    </row>
    <row r="1174" spans="1:7">
      <c r="A1174" s="416"/>
      <c r="B1174" s="386"/>
      <c r="C1174" s="386"/>
      <c r="E1174" s="386"/>
      <c r="F1174" s="386"/>
      <c r="G1174" s="386"/>
    </row>
    <row r="1175" spans="1:7">
      <c r="A1175" s="416"/>
      <c r="B1175" s="386"/>
      <c r="C1175" s="386"/>
      <c r="E1175" s="386"/>
      <c r="F1175" s="386"/>
      <c r="G1175" s="386"/>
    </row>
    <row r="1176" spans="1:7">
      <c r="A1176" s="416"/>
      <c r="B1176" s="386"/>
      <c r="C1176" s="386"/>
      <c r="E1176" s="386"/>
      <c r="F1176" s="386"/>
      <c r="G1176" s="386"/>
    </row>
    <row r="1177" spans="1:7">
      <c r="A1177" s="416"/>
      <c r="B1177" s="386"/>
      <c r="C1177" s="386"/>
      <c r="E1177" s="386"/>
      <c r="F1177" s="386"/>
      <c r="G1177" s="386"/>
    </row>
    <row r="1178" spans="1:7">
      <c r="A1178" s="416"/>
      <c r="B1178" s="386"/>
      <c r="C1178" s="386"/>
      <c r="E1178" s="386"/>
      <c r="F1178" s="386"/>
      <c r="G1178" s="386"/>
    </row>
    <row r="1179" spans="1:7">
      <c r="A1179" s="416"/>
      <c r="B1179" s="386"/>
      <c r="C1179" s="386"/>
      <c r="E1179" s="386"/>
      <c r="F1179" s="386"/>
      <c r="G1179" s="386"/>
    </row>
    <row r="1180" spans="1:7">
      <c r="A1180" s="416"/>
      <c r="B1180" s="386"/>
      <c r="C1180" s="386"/>
      <c r="E1180" s="386"/>
      <c r="F1180" s="386"/>
      <c r="G1180" s="386"/>
    </row>
    <row r="1181" spans="1:7">
      <c r="A1181" s="416"/>
      <c r="B1181" s="386"/>
      <c r="C1181" s="386"/>
      <c r="E1181" s="386"/>
      <c r="F1181" s="386"/>
      <c r="G1181" s="386"/>
    </row>
    <row r="1182" spans="1:7">
      <c r="A1182" s="416"/>
      <c r="B1182" s="386"/>
      <c r="C1182" s="386"/>
      <c r="E1182" s="386"/>
      <c r="F1182" s="386"/>
      <c r="G1182" s="386"/>
    </row>
    <row r="1183" spans="1:7">
      <c r="A1183" s="416"/>
      <c r="B1183" s="386"/>
      <c r="C1183" s="386"/>
      <c r="E1183" s="386"/>
      <c r="F1183" s="386"/>
      <c r="G1183" s="386"/>
    </row>
    <row r="1184" spans="1:7">
      <c r="A1184" s="416"/>
      <c r="B1184" s="386"/>
      <c r="C1184" s="386"/>
      <c r="E1184" s="386"/>
      <c r="F1184" s="386"/>
      <c r="G1184" s="386"/>
    </row>
    <row r="1185" spans="1:7">
      <c r="A1185" s="416"/>
      <c r="B1185" s="386"/>
      <c r="C1185" s="386"/>
      <c r="E1185" s="386"/>
      <c r="F1185" s="386"/>
      <c r="G1185" s="386"/>
    </row>
    <row r="1186" spans="1:7">
      <c r="A1186" s="416"/>
      <c r="B1186" s="386"/>
      <c r="C1186" s="386"/>
      <c r="E1186" s="386"/>
      <c r="F1186" s="386"/>
      <c r="G1186" s="386"/>
    </row>
    <row r="1187" spans="1:7">
      <c r="A1187" s="416"/>
      <c r="B1187" s="386"/>
      <c r="C1187" s="386"/>
      <c r="E1187" s="386"/>
      <c r="F1187" s="386"/>
      <c r="G1187" s="386"/>
    </row>
    <row r="1188" spans="1:7">
      <c r="A1188" s="416"/>
      <c r="B1188" s="386"/>
      <c r="C1188" s="386"/>
      <c r="E1188" s="386"/>
      <c r="F1188" s="386"/>
      <c r="G1188" s="386"/>
    </row>
    <row r="1189" spans="1:7">
      <c r="A1189" s="416"/>
      <c r="B1189" s="386"/>
      <c r="C1189" s="386"/>
      <c r="E1189" s="386"/>
      <c r="F1189" s="386"/>
      <c r="G1189" s="386"/>
    </row>
    <row r="1190" spans="1:7">
      <c r="A1190" s="416"/>
      <c r="B1190" s="386"/>
      <c r="C1190" s="386"/>
      <c r="E1190" s="386"/>
      <c r="F1190" s="386"/>
      <c r="G1190" s="386"/>
    </row>
    <row r="1191" spans="1:7">
      <c r="A1191" s="416"/>
      <c r="B1191" s="386"/>
      <c r="C1191" s="386"/>
      <c r="E1191" s="386"/>
      <c r="F1191" s="386"/>
      <c r="G1191" s="386"/>
    </row>
    <row r="1192" spans="1:7">
      <c r="A1192" s="416"/>
      <c r="B1192" s="386"/>
      <c r="C1192" s="386"/>
      <c r="E1192" s="386"/>
      <c r="F1192" s="386"/>
      <c r="G1192" s="386"/>
    </row>
    <row r="1193" spans="1:7">
      <c r="A1193" s="416"/>
      <c r="B1193" s="386"/>
      <c r="C1193" s="386"/>
      <c r="E1193" s="386"/>
      <c r="F1193" s="386"/>
      <c r="G1193" s="386"/>
    </row>
    <row r="1194" spans="1:7">
      <c r="A1194" s="416"/>
      <c r="B1194" s="386"/>
      <c r="C1194" s="386"/>
      <c r="E1194" s="386"/>
      <c r="F1194" s="386"/>
      <c r="G1194" s="386"/>
    </row>
    <row r="1195" spans="1:7">
      <c r="A1195" s="416"/>
      <c r="B1195" s="386"/>
      <c r="C1195" s="386"/>
      <c r="E1195" s="386"/>
      <c r="F1195" s="386"/>
      <c r="G1195" s="386"/>
    </row>
    <row r="1196" spans="1:7">
      <c r="A1196" s="416"/>
      <c r="B1196" s="386"/>
      <c r="C1196" s="386"/>
      <c r="E1196" s="386"/>
      <c r="F1196" s="386"/>
      <c r="G1196" s="386"/>
    </row>
    <row r="1197" spans="1:7">
      <c r="A1197" s="416"/>
      <c r="B1197" s="386"/>
      <c r="C1197" s="386"/>
      <c r="E1197" s="386"/>
      <c r="F1197" s="386"/>
      <c r="G1197" s="386"/>
    </row>
    <row r="1198" spans="1:7">
      <c r="A1198" s="416"/>
      <c r="B1198" s="386"/>
      <c r="C1198" s="386"/>
      <c r="E1198" s="386"/>
      <c r="F1198" s="386"/>
      <c r="G1198" s="386"/>
    </row>
    <row r="1199" spans="1:7">
      <c r="A1199" s="416"/>
      <c r="B1199" s="386"/>
      <c r="C1199" s="386"/>
      <c r="E1199" s="386"/>
      <c r="F1199" s="386"/>
      <c r="G1199" s="386"/>
    </row>
    <row r="1200" spans="1:7">
      <c r="A1200" s="416"/>
      <c r="B1200" s="386"/>
      <c r="C1200" s="386"/>
      <c r="E1200" s="386"/>
      <c r="F1200" s="386"/>
      <c r="G1200" s="386"/>
    </row>
    <row r="1201" spans="1:7">
      <c r="A1201" s="416"/>
      <c r="B1201" s="386"/>
      <c r="C1201" s="386"/>
      <c r="E1201" s="386"/>
      <c r="F1201" s="386"/>
      <c r="G1201" s="386"/>
    </row>
    <row r="1202" spans="1:7">
      <c r="A1202" s="416"/>
      <c r="B1202" s="386"/>
      <c r="C1202" s="386"/>
      <c r="E1202" s="386"/>
      <c r="F1202" s="386"/>
      <c r="G1202" s="386"/>
    </row>
    <row r="1203" spans="1:7">
      <c r="A1203" s="416"/>
      <c r="B1203" s="386"/>
      <c r="C1203" s="386"/>
      <c r="E1203" s="386"/>
      <c r="F1203" s="386"/>
      <c r="G1203" s="386"/>
    </row>
    <row r="1204" spans="1:7">
      <c r="A1204" s="416"/>
      <c r="B1204" s="386"/>
      <c r="C1204" s="386"/>
      <c r="E1204" s="386"/>
      <c r="F1204" s="386"/>
      <c r="G1204" s="386"/>
    </row>
    <row r="1205" spans="1:7">
      <c r="A1205" s="416"/>
      <c r="B1205" s="386"/>
      <c r="C1205" s="386"/>
      <c r="E1205" s="386"/>
      <c r="F1205" s="386"/>
      <c r="G1205" s="386"/>
    </row>
    <row r="1206" spans="1:7">
      <c r="A1206" s="416"/>
      <c r="B1206" s="386"/>
      <c r="C1206" s="386"/>
      <c r="E1206" s="386"/>
      <c r="F1206" s="386"/>
      <c r="G1206" s="386"/>
    </row>
    <row r="1207" spans="1:7">
      <c r="A1207" s="416"/>
      <c r="B1207" s="386"/>
      <c r="C1207" s="386"/>
      <c r="E1207" s="386"/>
      <c r="F1207" s="386"/>
      <c r="G1207" s="386"/>
    </row>
    <row r="1208" spans="1:7">
      <c r="A1208" s="416"/>
      <c r="B1208" s="386"/>
      <c r="C1208" s="386"/>
      <c r="E1208" s="386"/>
      <c r="F1208" s="386"/>
      <c r="G1208" s="386"/>
    </row>
    <row r="1209" spans="1:7">
      <c r="A1209" s="416"/>
      <c r="B1209" s="386"/>
      <c r="C1209" s="386"/>
      <c r="E1209" s="386"/>
      <c r="F1209" s="386"/>
      <c r="G1209" s="386"/>
    </row>
    <row r="1210" spans="1:7">
      <c r="A1210" s="416"/>
      <c r="B1210" s="386"/>
      <c r="C1210" s="386"/>
      <c r="E1210" s="386"/>
      <c r="F1210" s="386"/>
      <c r="G1210" s="386"/>
    </row>
    <row r="1211" spans="1:7">
      <c r="A1211" s="416"/>
      <c r="B1211" s="386"/>
      <c r="C1211" s="386"/>
      <c r="E1211" s="386"/>
      <c r="F1211" s="386"/>
      <c r="G1211" s="386"/>
    </row>
    <row r="1212" spans="1:7">
      <c r="A1212" s="416"/>
      <c r="B1212" s="386"/>
      <c r="C1212" s="386"/>
      <c r="E1212" s="386"/>
      <c r="F1212" s="386"/>
      <c r="G1212" s="386"/>
    </row>
    <row r="1213" spans="1:7">
      <c r="A1213" s="416"/>
      <c r="B1213" s="386"/>
      <c r="C1213" s="386"/>
      <c r="E1213" s="386"/>
      <c r="F1213" s="386"/>
      <c r="G1213" s="386"/>
    </row>
    <row r="1214" spans="1:7">
      <c r="A1214" s="416"/>
      <c r="B1214" s="386"/>
      <c r="C1214" s="386"/>
      <c r="E1214" s="386"/>
      <c r="F1214" s="386"/>
      <c r="G1214" s="386"/>
    </row>
    <row r="1215" spans="1:7">
      <c r="A1215" s="416"/>
      <c r="B1215" s="386"/>
      <c r="C1215" s="386"/>
      <c r="E1215" s="386"/>
      <c r="F1215" s="386"/>
      <c r="G1215" s="386"/>
    </row>
    <row r="1216" spans="1:7">
      <c r="A1216" s="416"/>
      <c r="B1216" s="386"/>
      <c r="C1216" s="386"/>
      <c r="E1216" s="386"/>
      <c r="F1216" s="386"/>
      <c r="G1216" s="386"/>
    </row>
    <row r="1217" spans="1:7">
      <c r="A1217" s="416"/>
      <c r="B1217" s="386"/>
      <c r="C1217" s="386"/>
      <c r="E1217" s="386"/>
      <c r="F1217" s="386"/>
      <c r="G1217" s="386"/>
    </row>
    <row r="1218" spans="1:7">
      <c r="A1218" s="416"/>
      <c r="B1218" s="386"/>
      <c r="C1218" s="386"/>
      <c r="E1218" s="386"/>
      <c r="F1218" s="386"/>
      <c r="G1218" s="386"/>
    </row>
    <row r="1219" spans="1:7">
      <c r="A1219" s="416"/>
      <c r="B1219" s="386"/>
      <c r="C1219" s="386"/>
      <c r="E1219" s="386"/>
      <c r="F1219" s="386"/>
      <c r="G1219" s="386"/>
    </row>
    <row r="1220" spans="1:7">
      <c r="A1220" s="416"/>
      <c r="B1220" s="386"/>
      <c r="C1220" s="386"/>
      <c r="E1220" s="386"/>
      <c r="F1220" s="386"/>
      <c r="G1220" s="386"/>
    </row>
    <row r="1221" spans="1:7">
      <c r="A1221" s="416"/>
      <c r="B1221" s="386"/>
      <c r="C1221" s="386"/>
      <c r="E1221" s="386"/>
      <c r="F1221" s="386"/>
      <c r="G1221" s="386"/>
    </row>
    <row r="1222" spans="1:7">
      <c r="A1222" s="416"/>
      <c r="B1222" s="386"/>
      <c r="C1222" s="386"/>
      <c r="E1222" s="386"/>
      <c r="F1222" s="386"/>
      <c r="G1222" s="386"/>
    </row>
    <row r="1223" spans="1:7">
      <c r="A1223" s="416"/>
      <c r="B1223" s="386"/>
      <c r="C1223" s="386"/>
      <c r="E1223" s="386"/>
      <c r="F1223" s="386"/>
      <c r="G1223" s="386"/>
    </row>
    <row r="1224" spans="1:7">
      <c r="A1224" s="416"/>
      <c r="B1224" s="386"/>
      <c r="C1224" s="386"/>
      <c r="E1224" s="386"/>
      <c r="F1224" s="386"/>
      <c r="G1224" s="386"/>
    </row>
  </sheetData>
  <mergeCells count="5">
    <mergeCell ref="A6:E6"/>
    <mergeCell ref="C1:E1"/>
    <mergeCell ref="C2:E2"/>
    <mergeCell ref="C3:E3"/>
    <mergeCell ref="C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3"/>
  <sheetViews>
    <sheetView tabSelected="1" workbookViewId="0">
      <selection activeCell="J16" sqref="J16"/>
    </sheetView>
  </sheetViews>
  <sheetFormatPr defaultColWidth="9.140625" defaultRowHeight="12.75"/>
  <cols>
    <col min="1" max="1" width="36.7109375" style="232" customWidth="1"/>
    <col min="2" max="2" width="13.28515625" style="231" customWidth="1"/>
    <col min="3" max="3" width="13.28515625" style="233" customWidth="1"/>
    <col min="4" max="4" width="9" style="233" customWidth="1"/>
    <col min="5" max="5" width="15.42578125" customWidth="1"/>
    <col min="9" max="9" width="10.140625" customWidth="1"/>
  </cols>
  <sheetData>
    <row r="1" spans="1:8" ht="16.5">
      <c r="B1" s="452"/>
      <c r="C1" s="461" t="s">
        <v>655</v>
      </c>
      <c r="D1" s="461"/>
      <c r="E1" s="461"/>
    </row>
    <row r="2" spans="1:8" ht="16.5">
      <c r="B2" s="452"/>
      <c r="C2" s="461" t="s">
        <v>650</v>
      </c>
      <c r="D2" s="461"/>
      <c r="E2" s="461"/>
    </row>
    <row r="3" spans="1:8" ht="15">
      <c r="B3" s="461" t="s">
        <v>651</v>
      </c>
      <c r="C3" s="461"/>
      <c r="D3" s="461"/>
      <c r="E3" s="461"/>
    </row>
    <row r="4" spans="1:8" ht="16.5">
      <c r="B4" s="452"/>
      <c r="C4" s="461" t="s">
        <v>652</v>
      </c>
      <c r="D4" s="461"/>
      <c r="E4" s="461"/>
    </row>
    <row r="6" spans="1:8" ht="12.75" customHeight="1">
      <c r="A6" s="464" t="s">
        <v>656</v>
      </c>
      <c r="B6" s="464"/>
      <c r="C6" s="464"/>
      <c r="D6" s="464"/>
      <c r="E6" s="464"/>
    </row>
    <row r="7" spans="1:8" ht="75" customHeight="1">
      <c r="A7" s="464"/>
      <c r="B7" s="464"/>
      <c r="C7" s="464"/>
      <c r="D7" s="464"/>
      <c r="E7" s="464"/>
    </row>
    <row r="8" spans="1:8" ht="7.5" customHeight="1">
      <c r="A8" s="237"/>
      <c r="B8" s="236"/>
      <c r="C8" s="236"/>
      <c r="D8" s="239"/>
      <c r="E8" s="7"/>
    </row>
    <row r="9" spans="1:8" ht="43.9" customHeight="1">
      <c r="A9" s="363" t="s">
        <v>242</v>
      </c>
      <c r="B9" s="243" t="s">
        <v>243</v>
      </c>
      <c r="C9" s="243" t="s">
        <v>295</v>
      </c>
      <c r="D9" s="243" t="s">
        <v>296</v>
      </c>
      <c r="E9" s="380" t="s">
        <v>520</v>
      </c>
    </row>
    <row r="10" spans="1:8" ht="30" customHeight="1">
      <c r="A10" s="425" t="s">
        <v>247</v>
      </c>
      <c r="B10" s="245" t="s">
        <v>248</v>
      </c>
      <c r="C10" s="245"/>
      <c r="D10" s="245"/>
      <c r="E10" s="271">
        <f>E11+E15+E27+E45</f>
        <v>34859.4</v>
      </c>
    </row>
    <row r="11" spans="1:8" ht="43.5" customHeight="1">
      <c r="A11" s="365" t="s">
        <v>557</v>
      </c>
      <c r="B11" s="247" t="s">
        <v>250</v>
      </c>
      <c r="C11" s="366"/>
      <c r="D11" s="366"/>
      <c r="E11" s="265">
        <f>E12</f>
        <v>1495.2</v>
      </c>
      <c r="H11" s="145"/>
    </row>
    <row r="12" spans="1:8" ht="26.25" customHeight="1">
      <c r="A12" s="280" t="s">
        <v>297</v>
      </c>
      <c r="B12" s="249" t="s">
        <v>250</v>
      </c>
      <c r="C12" s="249" t="s">
        <v>298</v>
      </c>
      <c r="D12" s="249"/>
      <c r="E12" s="266">
        <f>E13</f>
        <v>1495.2</v>
      </c>
    </row>
    <row r="13" spans="1:8" ht="70.5" customHeight="1">
      <c r="A13" s="282" t="s">
        <v>299</v>
      </c>
      <c r="B13" s="251" t="s">
        <v>250</v>
      </c>
      <c r="C13" s="251" t="s">
        <v>298</v>
      </c>
      <c r="D13" s="251" t="s">
        <v>300</v>
      </c>
      <c r="E13" s="267">
        <f>E14</f>
        <v>1495.2</v>
      </c>
    </row>
    <row r="14" spans="1:8" ht="30.75" customHeight="1">
      <c r="A14" s="282" t="s">
        <v>301</v>
      </c>
      <c r="B14" s="251" t="s">
        <v>250</v>
      </c>
      <c r="C14" s="251" t="s">
        <v>298</v>
      </c>
      <c r="D14" s="251" t="s">
        <v>302</v>
      </c>
      <c r="E14" s="273">
        <v>1495.2</v>
      </c>
    </row>
    <row r="15" spans="1:8" ht="54.75" customHeight="1">
      <c r="A15" s="280" t="s">
        <v>558</v>
      </c>
      <c r="B15" s="249" t="s">
        <v>252</v>
      </c>
      <c r="C15" s="249"/>
      <c r="D15" s="249"/>
      <c r="E15" s="266">
        <f>E24+E17</f>
        <v>3816.3</v>
      </c>
    </row>
    <row r="16" spans="1:8" ht="44.25" customHeight="1">
      <c r="A16" s="367" t="s">
        <v>303</v>
      </c>
      <c r="B16" s="253" t="s">
        <v>252</v>
      </c>
      <c r="C16" s="249" t="s">
        <v>304</v>
      </c>
      <c r="D16" s="253"/>
      <c r="E16" s="285">
        <f>E17+E24</f>
        <v>3816.3</v>
      </c>
    </row>
    <row r="17" spans="1:5" ht="34.5" customHeight="1">
      <c r="A17" s="280" t="s">
        <v>305</v>
      </c>
      <c r="B17" s="249" t="s">
        <v>252</v>
      </c>
      <c r="C17" s="249" t="s">
        <v>306</v>
      </c>
      <c r="D17" s="249"/>
      <c r="E17" s="266">
        <f>E19+E21+E22</f>
        <v>3657.9</v>
      </c>
    </row>
    <row r="18" spans="1:5" ht="74.25" customHeight="1">
      <c r="A18" s="281" t="s">
        <v>307</v>
      </c>
      <c r="B18" s="251" t="s">
        <v>252</v>
      </c>
      <c r="C18" s="251" t="s">
        <v>306</v>
      </c>
      <c r="D18" s="251" t="s">
        <v>300</v>
      </c>
      <c r="E18" s="267">
        <f>E19</f>
        <v>2856.8</v>
      </c>
    </row>
    <row r="19" spans="1:5" ht="34.5" customHeight="1">
      <c r="A19" s="281" t="s">
        <v>308</v>
      </c>
      <c r="B19" s="251" t="s">
        <v>252</v>
      </c>
      <c r="C19" s="251" t="s">
        <v>306</v>
      </c>
      <c r="D19" s="251" t="s">
        <v>302</v>
      </c>
      <c r="E19" s="267">
        <v>2856.8</v>
      </c>
    </row>
    <row r="20" spans="1:5" ht="34.5" customHeight="1">
      <c r="A20" s="372" t="s">
        <v>309</v>
      </c>
      <c r="B20" s="251" t="s">
        <v>252</v>
      </c>
      <c r="C20" s="251" t="s">
        <v>306</v>
      </c>
      <c r="D20" s="251" t="s">
        <v>310</v>
      </c>
      <c r="E20" s="267">
        <f>E21</f>
        <v>800</v>
      </c>
    </row>
    <row r="21" spans="1:5" ht="39.75" customHeight="1">
      <c r="A21" s="282" t="s">
        <v>311</v>
      </c>
      <c r="B21" s="251" t="s">
        <v>252</v>
      </c>
      <c r="C21" s="251" t="s">
        <v>306</v>
      </c>
      <c r="D21" s="251" t="s">
        <v>312</v>
      </c>
      <c r="E21" s="267">
        <v>800</v>
      </c>
    </row>
    <row r="22" spans="1:5" ht="33" customHeight="1">
      <c r="A22" s="368" t="s">
        <v>313</v>
      </c>
      <c r="B22" s="251" t="s">
        <v>252</v>
      </c>
      <c r="C22" s="251" t="s">
        <v>306</v>
      </c>
      <c r="D22" s="251" t="s">
        <v>314</v>
      </c>
      <c r="E22" s="267">
        <f>E23</f>
        <v>1.1000000000000001</v>
      </c>
    </row>
    <row r="23" spans="1:5" ht="25.5" customHeight="1">
      <c r="A23" s="282" t="s">
        <v>315</v>
      </c>
      <c r="B23" s="251" t="s">
        <v>252</v>
      </c>
      <c r="C23" s="251" t="s">
        <v>306</v>
      </c>
      <c r="D23" s="251" t="s">
        <v>316</v>
      </c>
      <c r="E23" s="267">
        <v>1.1000000000000001</v>
      </c>
    </row>
    <row r="24" spans="1:5" ht="36.75" customHeight="1">
      <c r="A24" s="367" t="s">
        <v>317</v>
      </c>
      <c r="B24" s="253" t="s">
        <v>252</v>
      </c>
      <c r="C24" s="249" t="s">
        <v>318</v>
      </c>
      <c r="D24" s="253"/>
      <c r="E24" s="266">
        <f>E25</f>
        <v>158.4</v>
      </c>
    </row>
    <row r="25" spans="1:5" ht="66.75" customHeight="1">
      <c r="A25" s="282" t="s">
        <v>299</v>
      </c>
      <c r="B25" s="251" t="s">
        <v>252</v>
      </c>
      <c r="C25" s="251" t="s">
        <v>318</v>
      </c>
      <c r="D25" s="251" t="s">
        <v>300</v>
      </c>
      <c r="E25" s="267">
        <f>E26</f>
        <v>158.4</v>
      </c>
    </row>
    <row r="26" spans="1:5" ht="36.75" customHeight="1">
      <c r="A26" s="282" t="s">
        <v>301</v>
      </c>
      <c r="B26" s="251" t="s">
        <v>252</v>
      </c>
      <c r="C26" s="251" t="s">
        <v>318</v>
      </c>
      <c r="D26" s="251" t="s">
        <v>302</v>
      </c>
      <c r="E26" s="267">
        <v>158.4</v>
      </c>
    </row>
    <row r="27" spans="1:5" ht="69" customHeight="1">
      <c r="A27" s="280" t="s">
        <v>559</v>
      </c>
      <c r="B27" s="249" t="s">
        <v>254</v>
      </c>
      <c r="C27" s="249"/>
      <c r="D27" s="249"/>
      <c r="E27" s="268">
        <f>E29+E39+E36</f>
        <v>28038.300000000003</v>
      </c>
    </row>
    <row r="28" spans="1:5" ht="57" customHeight="1">
      <c r="A28" s="280" t="s">
        <v>319</v>
      </c>
      <c r="B28" s="249" t="s">
        <v>254</v>
      </c>
      <c r="C28" s="249" t="s">
        <v>320</v>
      </c>
      <c r="D28" s="249"/>
      <c r="E28" s="266">
        <f>E29+E36</f>
        <v>26895.4</v>
      </c>
    </row>
    <row r="29" spans="1:5" ht="42.75" customHeight="1">
      <c r="A29" s="369" t="s">
        <v>321</v>
      </c>
      <c r="B29" s="249" t="s">
        <v>254</v>
      </c>
      <c r="C29" s="249" t="s">
        <v>322</v>
      </c>
      <c r="D29" s="249"/>
      <c r="E29" s="266">
        <f>E30+E32+E34</f>
        <v>26490.400000000001</v>
      </c>
    </row>
    <row r="30" spans="1:5" ht="72">
      <c r="A30" s="282" t="s">
        <v>307</v>
      </c>
      <c r="B30" s="251" t="s">
        <v>254</v>
      </c>
      <c r="C30" s="251" t="s">
        <v>322</v>
      </c>
      <c r="D30" s="251" t="s">
        <v>300</v>
      </c>
      <c r="E30" s="272">
        <f>E31</f>
        <v>10907.8</v>
      </c>
    </row>
    <row r="31" spans="1:5" ht="33" customHeight="1">
      <c r="A31" s="282" t="s">
        <v>308</v>
      </c>
      <c r="B31" s="251" t="s">
        <v>254</v>
      </c>
      <c r="C31" s="251" t="s">
        <v>322</v>
      </c>
      <c r="D31" s="251" t="s">
        <v>302</v>
      </c>
      <c r="E31" s="272">
        <v>10907.8</v>
      </c>
    </row>
    <row r="32" spans="1:5" ht="39" customHeight="1">
      <c r="A32" s="281" t="s">
        <v>309</v>
      </c>
      <c r="B32" s="251" t="s">
        <v>254</v>
      </c>
      <c r="C32" s="251" t="s">
        <v>322</v>
      </c>
      <c r="D32" s="251" t="s">
        <v>310</v>
      </c>
      <c r="E32" s="267">
        <f>E33</f>
        <v>15577.6</v>
      </c>
    </row>
    <row r="33" spans="1:5" ht="38.25" customHeight="1">
      <c r="A33" s="282" t="s">
        <v>311</v>
      </c>
      <c r="B33" s="251" t="s">
        <v>254</v>
      </c>
      <c r="C33" s="260" t="s">
        <v>322</v>
      </c>
      <c r="D33" s="251" t="s">
        <v>312</v>
      </c>
      <c r="E33" s="267">
        <v>15577.6</v>
      </c>
    </row>
    <row r="34" spans="1:5" ht="24">
      <c r="A34" s="368" t="s">
        <v>313</v>
      </c>
      <c r="B34" s="251" t="s">
        <v>254</v>
      </c>
      <c r="C34" s="251" t="s">
        <v>322</v>
      </c>
      <c r="D34" s="251" t="s">
        <v>314</v>
      </c>
      <c r="E34" s="267">
        <f>E35</f>
        <v>5</v>
      </c>
    </row>
    <row r="35" spans="1:5" ht="24">
      <c r="A35" s="282" t="s">
        <v>315</v>
      </c>
      <c r="B35" s="251" t="s">
        <v>254</v>
      </c>
      <c r="C35" s="251" t="s">
        <v>322</v>
      </c>
      <c r="D35" s="251" t="s">
        <v>316</v>
      </c>
      <c r="E35" s="267">
        <v>5</v>
      </c>
    </row>
    <row r="36" spans="1:5" ht="24">
      <c r="A36" s="280" t="s">
        <v>323</v>
      </c>
      <c r="B36" s="249" t="s">
        <v>254</v>
      </c>
      <c r="C36" s="249" t="s">
        <v>324</v>
      </c>
      <c r="D36" s="258"/>
      <c r="E36" s="420">
        <f>E37</f>
        <v>405</v>
      </c>
    </row>
    <row r="37" spans="1:5" ht="21" customHeight="1">
      <c r="A37" s="370" t="s">
        <v>325</v>
      </c>
      <c r="B37" s="251" t="s">
        <v>254</v>
      </c>
      <c r="C37" s="251" t="s">
        <v>324</v>
      </c>
      <c r="D37" s="258" t="s">
        <v>300</v>
      </c>
      <c r="E37" s="371">
        <f>E38</f>
        <v>405</v>
      </c>
    </row>
    <row r="38" spans="1:5" ht="24">
      <c r="A38" s="381" t="s">
        <v>326</v>
      </c>
      <c r="B38" s="251" t="s">
        <v>254</v>
      </c>
      <c r="C38" s="251" t="s">
        <v>324</v>
      </c>
      <c r="D38" s="258" t="s">
        <v>302</v>
      </c>
      <c r="E38" s="371">
        <v>405</v>
      </c>
    </row>
    <row r="39" spans="1:5" ht="72" customHeight="1">
      <c r="A39" s="369" t="s">
        <v>327</v>
      </c>
      <c r="B39" s="249" t="s">
        <v>254</v>
      </c>
      <c r="C39" s="257" t="s">
        <v>328</v>
      </c>
      <c r="D39" s="249"/>
      <c r="E39" s="285">
        <f>E40</f>
        <v>1142.9000000000001</v>
      </c>
    </row>
    <row r="40" spans="1:5" ht="45.75" customHeight="1">
      <c r="A40" s="373" t="s">
        <v>329</v>
      </c>
      <c r="B40" s="251" t="s">
        <v>254</v>
      </c>
      <c r="C40" s="258" t="s">
        <v>328</v>
      </c>
      <c r="D40" s="251"/>
      <c r="E40" s="267">
        <f>E41+E43</f>
        <v>1142.9000000000001</v>
      </c>
    </row>
    <row r="41" spans="1:5" ht="72">
      <c r="A41" s="282" t="s">
        <v>307</v>
      </c>
      <c r="B41" s="251" t="s">
        <v>254</v>
      </c>
      <c r="C41" s="258" t="s">
        <v>328</v>
      </c>
      <c r="D41" s="251" t="s">
        <v>300</v>
      </c>
      <c r="E41" s="267">
        <f>E42</f>
        <v>1063.4000000000001</v>
      </c>
    </row>
    <row r="42" spans="1:5" ht="33" customHeight="1">
      <c r="A42" s="282" t="s">
        <v>308</v>
      </c>
      <c r="B42" s="251" t="s">
        <v>254</v>
      </c>
      <c r="C42" s="258" t="s">
        <v>328</v>
      </c>
      <c r="D42" s="251" t="s">
        <v>302</v>
      </c>
      <c r="E42" s="267">
        <v>1063.4000000000001</v>
      </c>
    </row>
    <row r="43" spans="1:5" ht="33" customHeight="1">
      <c r="A43" s="281" t="s">
        <v>309</v>
      </c>
      <c r="B43" s="251" t="s">
        <v>254</v>
      </c>
      <c r="C43" s="258" t="s">
        <v>328</v>
      </c>
      <c r="D43" s="251" t="s">
        <v>310</v>
      </c>
      <c r="E43" s="267">
        <f>E44</f>
        <v>79.5</v>
      </c>
    </row>
    <row r="44" spans="1:5" ht="48">
      <c r="A44" s="282" t="s">
        <v>311</v>
      </c>
      <c r="B44" s="251" t="s">
        <v>254</v>
      </c>
      <c r="C44" s="258" t="s">
        <v>328</v>
      </c>
      <c r="D44" s="251" t="s">
        <v>312</v>
      </c>
      <c r="E44" s="267">
        <v>79.5</v>
      </c>
    </row>
    <row r="45" spans="1:5" ht="33.75" customHeight="1">
      <c r="A45" s="426" t="s">
        <v>247</v>
      </c>
      <c r="B45" s="249" t="s">
        <v>248</v>
      </c>
      <c r="C45" s="251"/>
      <c r="D45" s="251"/>
      <c r="E45" s="266">
        <f>E46+E50</f>
        <v>1509.6</v>
      </c>
    </row>
    <row r="46" spans="1:5" ht="32.25" customHeight="1">
      <c r="A46" s="369" t="s">
        <v>560</v>
      </c>
      <c r="B46" s="249" t="s">
        <v>258</v>
      </c>
      <c r="C46" s="249"/>
      <c r="D46" s="249"/>
      <c r="E46" s="285">
        <f>E47</f>
        <v>20</v>
      </c>
    </row>
    <row r="47" spans="1:5" ht="23.25" customHeight="1">
      <c r="A47" s="280" t="s">
        <v>334</v>
      </c>
      <c r="B47" s="257" t="s">
        <v>258</v>
      </c>
      <c r="C47" s="257" t="s">
        <v>335</v>
      </c>
      <c r="D47" s="257"/>
      <c r="E47" s="274">
        <f>E49</f>
        <v>20</v>
      </c>
    </row>
    <row r="48" spans="1:5" ht="18" customHeight="1">
      <c r="A48" s="374" t="s">
        <v>313</v>
      </c>
      <c r="B48" s="258" t="s">
        <v>258</v>
      </c>
      <c r="C48" s="258" t="s">
        <v>335</v>
      </c>
      <c r="D48" s="258" t="s">
        <v>314</v>
      </c>
      <c r="E48" s="267">
        <f>E49</f>
        <v>20</v>
      </c>
    </row>
    <row r="49" spans="1:5" ht="21.75" customHeight="1">
      <c r="A49" s="282" t="s">
        <v>336</v>
      </c>
      <c r="B49" s="258" t="s">
        <v>258</v>
      </c>
      <c r="C49" s="258" t="s">
        <v>335</v>
      </c>
      <c r="D49" s="258" t="s">
        <v>337</v>
      </c>
      <c r="E49" s="267">
        <f>'[2]Вед. 2022 (прил 4)'!N62</f>
        <v>20</v>
      </c>
    </row>
    <row r="50" spans="1:5" ht="28.5" customHeight="1">
      <c r="A50" s="369" t="s">
        <v>561</v>
      </c>
      <c r="B50" s="249" t="s">
        <v>260</v>
      </c>
      <c r="C50" s="249"/>
      <c r="D50" s="249"/>
      <c r="E50" s="285">
        <f>E51+E54+E57+E60+E63+E66+E69</f>
        <v>1489.6</v>
      </c>
    </row>
    <row r="51" spans="1:5" ht="46.5" customHeight="1">
      <c r="A51" s="280" t="s">
        <v>338</v>
      </c>
      <c r="B51" s="249" t="s">
        <v>260</v>
      </c>
      <c r="C51" s="249" t="s">
        <v>339</v>
      </c>
      <c r="D51" s="251"/>
      <c r="E51" s="433">
        <f>E52</f>
        <v>50</v>
      </c>
    </row>
    <row r="52" spans="1:5" ht="30" customHeight="1">
      <c r="A52" s="282" t="s">
        <v>332</v>
      </c>
      <c r="B52" s="251" t="s">
        <v>260</v>
      </c>
      <c r="C52" s="251" t="s">
        <v>339</v>
      </c>
      <c r="D52" s="260" t="s">
        <v>310</v>
      </c>
      <c r="E52" s="263">
        <v>50</v>
      </c>
    </row>
    <row r="53" spans="1:5" ht="36">
      <c r="A53" s="282" t="s">
        <v>333</v>
      </c>
      <c r="B53" s="251" t="s">
        <v>260</v>
      </c>
      <c r="C53" s="251" t="s">
        <v>339</v>
      </c>
      <c r="D53" s="262" t="s">
        <v>312</v>
      </c>
      <c r="E53" s="432">
        <f>'[2]Вед. 2022 (прил 4)'!N69</f>
        <v>50</v>
      </c>
    </row>
    <row r="54" spans="1:5" ht="34.5" customHeight="1">
      <c r="A54" s="369" t="s">
        <v>601</v>
      </c>
      <c r="B54" s="249" t="s">
        <v>260</v>
      </c>
      <c r="C54" s="249" t="s">
        <v>340</v>
      </c>
      <c r="D54" s="249"/>
      <c r="E54" s="285">
        <f>E56</f>
        <v>632</v>
      </c>
    </row>
    <row r="55" spans="1:5" ht="37.5" customHeight="1">
      <c r="A55" s="281" t="s">
        <v>309</v>
      </c>
      <c r="B55" s="251" t="s">
        <v>260</v>
      </c>
      <c r="C55" s="251" t="s">
        <v>340</v>
      </c>
      <c r="D55" s="251" t="s">
        <v>310</v>
      </c>
      <c r="E55" s="267">
        <f>E56</f>
        <v>632</v>
      </c>
    </row>
    <row r="56" spans="1:5" ht="38.25" customHeight="1">
      <c r="A56" s="282" t="s">
        <v>311</v>
      </c>
      <c r="B56" s="251" t="s">
        <v>260</v>
      </c>
      <c r="C56" s="251" t="s">
        <v>340</v>
      </c>
      <c r="D56" s="251" t="s">
        <v>312</v>
      </c>
      <c r="E56" s="267">
        <v>632</v>
      </c>
    </row>
    <row r="57" spans="1:5" ht="54" customHeight="1">
      <c r="A57" s="369" t="s">
        <v>341</v>
      </c>
      <c r="B57" s="257" t="s">
        <v>260</v>
      </c>
      <c r="C57" s="257" t="s">
        <v>342</v>
      </c>
      <c r="D57" s="257"/>
      <c r="E57" s="285">
        <f>E58</f>
        <v>8.8000000000000007</v>
      </c>
    </row>
    <row r="58" spans="1:5" ht="33.75" customHeight="1">
      <c r="A58" s="281" t="s">
        <v>309</v>
      </c>
      <c r="B58" s="251" t="s">
        <v>260</v>
      </c>
      <c r="C58" s="258" t="s">
        <v>342</v>
      </c>
      <c r="D58" s="251" t="s">
        <v>310</v>
      </c>
      <c r="E58" s="266">
        <f>E59</f>
        <v>8.8000000000000007</v>
      </c>
    </row>
    <row r="59" spans="1:5" ht="39" customHeight="1">
      <c r="A59" s="282" t="s">
        <v>311</v>
      </c>
      <c r="B59" s="251" t="s">
        <v>260</v>
      </c>
      <c r="C59" s="258" t="s">
        <v>342</v>
      </c>
      <c r="D59" s="251" t="s">
        <v>312</v>
      </c>
      <c r="E59" s="267">
        <v>8.8000000000000007</v>
      </c>
    </row>
    <row r="60" spans="1:5" ht="51" customHeight="1">
      <c r="A60" s="369" t="s">
        <v>343</v>
      </c>
      <c r="B60" s="249" t="s">
        <v>260</v>
      </c>
      <c r="C60" s="249" t="s">
        <v>344</v>
      </c>
      <c r="D60" s="249"/>
      <c r="E60" s="285">
        <f>E62</f>
        <v>96</v>
      </c>
    </row>
    <row r="61" spans="1:5" ht="20.25" customHeight="1">
      <c r="A61" s="375" t="s">
        <v>313</v>
      </c>
      <c r="B61" s="251" t="s">
        <v>260</v>
      </c>
      <c r="C61" s="251" t="s">
        <v>344</v>
      </c>
      <c r="D61" s="251" t="s">
        <v>314</v>
      </c>
      <c r="E61" s="267">
        <f>E62</f>
        <v>96</v>
      </c>
    </row>
    <row r="62" spans="1:5" ht="18.75" customHeight="1">
      <c r="A62" s="375" t="s">
        <v>315</v>
      </c>
      <c r="B62" s="251" t="s">
        <v>260</v>
      </c>
      <c r="C62" s="251" t="s">
        <v>344</v>
      </c>
      <c r="D62" s="251" t="s">
        <v>316</v>
      </c>
      <c r="E62" s="273">
        <v>96</v>
      </c>
    </row>
    <row r="63" spans="1:5" ht="63" customHeight="1">
      <c r="A63" s="369" t="s">
        <v>345</v>
      </c>
      <c r="B63" s="249" t="s">
        <v>260</v>
      </c>
      <c r="C63" s="249" t="s">
        <v>346</v>
      </c>
      <c r="D63" s="249"/>
      <c r="E63" s="285">
        <f>E64</f>
        <v>600</v>
      </c>
    </row>
    <row r="64" spans="1:5" ht="36" customHeight="1">
      <c r="A64" s="281" t="s">
        <v>309</v>
      </c>
      <c r="B64" s="251" t="s">
        <v>260</v>
      </c>
      <c r="C64" s="251" t="s">
        <v>346</v>
      </c>
      <c r="D64" s="260" t="s">
        <v>310</v>
      </c>
      <c r="E64" s="267">
        <f>E65</f>
        <v>600</v>
      </c>
    </row>
    <row r="65" spans="1:5" ht="39" customHeight="1">
      <c r="A65" s="282" t="s">
        <v>311</v>
      </c>
      <c r="B65" s="251" t="s">
        <v>260</v>
      </c>
      <c r="C65" s="251" t="s">
        <v>346</v>
      </c>
      <c r="D65" s="251" t="s">
        <v>312</v>
      </c>
      <c r="E65" s="267">
        <v>600</v>
      </c>
    </row>
    <row r="66" spans="1:5" ht="60" customHeight="1">
      <c r="A66" s="369" t="s">
        <v>347</v>
      </c>
      <c r="B66" s="249" t="s">
        <v>260</v>
      </c>
      <c r="C66" s="249" t="s">
        <v>348</v>
      </c>
      <c r="D66" s="249"/>
      <c r="E66" s="285">
        <f>E68</f>
        <v>20</v>
      </c>
    </row>
    <row r="67" spans="1:5" ht="41.25" customHeight="1">
      <c r="A67" s="281" t="s">
        <v>309</v>
      </c>
      <c r="B67" s="251" t="s">
        <v>260</v>
      </c>
      <c r="C67" s="251" t="s">
        <v>348</v>
      </c>
      <c r="D67" s="251" t="s">
        <v>310</v>
      </c>
      <c r="E67" s="267">
        <f>E68</f>
        <v>20</v>
      </c>
    </row>
    <row r="68" spans="1:5" ht="41.25" customHeight="1">
      <c r="A68" s="282" t="s">
        <v>311</v>
      </c>
      <c r="B68" s="251" t="s">
        <v>260</v>
      </c>
      <c r="C68" s="251" t="s">
        <v>348</v>
      </c>
      <c r="D68" s="251" t="s">
        <v>312</v>
      </c>
      <c r="E68" s="267">
        <f>'[2]Вед. 2022 (прил 4)'!N78</f>
        <v>20</v>
      </c>
    </row>
    <row r="69" spans="1:5" ht="41.25" customHeight="1">
      <c r="A69" s="248" t="s">
        <v>585</v>
      </c>
      <c r="B69" s="249" t="s">
        <v>260</v>
      </c>
      <c r="C69" s="249"/>
      <c r="D69" s="251"/>
      <c r="E69" s="434">
        <f>E70+E73+E76+E79</f>
        <v>82.8</v>
      </c>
    </row>
    <row r="70" spans="1:5" ht="79.5" customHeight="1">
      <c r="A70" s="369" t="s">
        <v>586</v>
      </c>
      <c r="B70" s="249" t="s">
        <v>260</v>
      </c>
      <c r="C70" s="249" t="s">
        <v>349</v>
      </c>
      <c r="D70" s="249"/>
      <c r="E70" s="376">
        <f>E72</f>
        <v>14</v>
      </c>
    </row>
    <row r="71" spans="1:5" ht="35.25" customHeight="1">
      <c r="A71" s="281" t="s">
        <v>309</v>
      </c>
      <c r="B71" s="262" t="s">
        <v>260</v>
      </c>
      <c r="C71" s="251" t="s">
        <v>349</v>
      </c>
      <c r="D71" s="262" t="s">
        <v>310</v>
      </c>
      <c r="E71" s="267">
        <f>E72</f>
        <v>14</v>
      </c>
    </row>
    <row r="72" spans="1:5" ht="41.25" customHeight="1">
      <c r="A72" s="282" t="s">
        <v>311</v>
      </c>
      <c r="B72" s="262" t="s">
        <v>260</v>
      </c>
      <c r="C72" s="251" t="s">
        <v>349</v>
      </c>
      <c r="D72" s="262" t="s">
        <v>312</v>
      </c>
      <c r="E72" s="267">
        <v>14</v>
      </c>
    </row>
    <row r="73" spans="1:5" ht="101.25" customHeight="1">
      <c r="A73" s="369" t="s">
        <v>587</v>
      </c>
      <c r="B73" s="249" t="s">
        <v>260</v>
      </c>
      <c r="C73" s="249" t="s">
        <v>548</v>
      </c>
      <c r="D73" s="249"/>
      <c r="E73" s="266">
        <f>E75</f>
        <v>28</v>
      </c>
    </row>
    <row r="74" spans="1:5" ht="35.25" customHeight="1">
      <c r="A74" s="368" t="s">
        <v>309</v>
      </c>
      <c r="B74" s="251" t="s">
        <v>260</v>
      </c>
      <c r="C74" s="251" t="s">
        <v>548</v>
      </c>
      <c r="D74" s="251" t="s">
        <v>310</v>
      </c>
      <c r="E74" s="267">
        <f>E75</f>
        <v>28</v>
      </c>
    </row>
    <row r="75" spans="1:5" ht="39.75" customHeight="1">
      <c r="A75" s="282" t="s">
        <v>311</v>
      </c>
      <c r="B75" s="251" t="s">
        <v>260</v>
      </c>
      <c r="C75" s="251" t="s">
        <v>548</v>
      </c>
      <c r="D75" s="251" t="s">
        <v>312</v>
      </c>
      <c r="E75" s="267">
        <v>28</v>
      </c>
    </row>
    <row r="76" spans="1:5" ht="81" customHeight="1">
      <c r="A76" s="369" t="s">
        <v>588</v>
      </c>
      <c r="B76" s="249" t="s">
        <v>260</v>
      </c>
      <c r="C76" s="249" t="s">
        <v>549</v>
      </c>
      <c r="D76" s="249"/>
      <c r="E76" s="266">
        <f>E78</f>
        <v>12</v>
      </c>
    </row>
    <row r="77" spans="1:5" ht="38.25" customHeight="1">
      <c r="A77" s="368" t="s">
        <v>309</v>
      </c>
      <c r="B77" s="251" t="s">
        <v>260</v>
      </c>
      <c r="C77" s="251" t="s">
        <v>549</v>
      </c>
      <c r="D77" s="251" t="s">
        <v>310</v>
      </c>
      <c r="E77" s="267">
        <f>E78</f>
        <v>12</v>
      </c>
    </row>
    <row r="78" spans="1:5" ht="44.25" customHeight="1">
      <c r="A78" s="282" t="s">
        <v>311</v>
      </c>
      <c r="B78" s="251" t="s">
        <v>260</v>
      </c>
      <c r="C78" s="251" t="s">
        <v>549</v>
      </c>
      <c r="D78" s="251" t="s">
        <v>312</v>
      </c>
      <c r="E78" s="267">
        <v>12</v>
      </c>
    </row>
    <row r="79" spans="1:5" ht="231" customHeight="1">
      <c r="A79" s="421" t="s">
        <v>589</v>
      </c>
      <c r="B79" s="249" t="s">
        <v>260</v>
      </c>
      <c r="C79" s="249" t="s">
        <v>550</v>
      </c>
      <c r="D79" s="249"/>
      <c r="E79" s="266">
        <f>E80</f>
        <v>28.8</v>
      </c>
    </row>
    <row r="80" spans="1:5" ht="35.25" customHeight="1">
      <c r="A80" s="281" t="s">
        <v>309</v>
      </c>
      <c r="B80" s="251" t="s">
        <v>260</v>
      </c>
      <c r="C80" s="251" t="s">
        <v>550</v>
      </c>
      <c r="D80" s="251" t="s">
        <v>310</v>
      </c>
      <c r="E80" s="267">
        <f>E81</f>
        <v>28.8</v>
      </c>
    </row>
    <row r="81" spans="1:5" ht="37.5" customHeight="1">
      <c r="A81" s="377" t="s">
        <v>311</v>
      </c>
      <c r="B81" s="251" t="s">
        <v>260</v>
      </c>
      <c r="C81" s="251" t="s">
        <v>550</v>
      </c>
      <c r="D81" s="262" t="s">
        <v>312</v>
      </c>
      <c r="E81" s="269">
        <v>28.8</v>
      </c>
    </row>
    <row r="82" spans="1:5" ht="32.25" customHeight="1">
      <c r="A82" s="425" t="s">
        <v>562</v>
      </c>
      <c r="B82" s="245" t="s">
        <v>261</v>
      </c>
      <c r="C82" s="245"/>
      <c r="D82" s="245"/>
      <c r="E82" s="271">
        <f>E83</f>
        <v>180</v>
      </c>
    </row>
    <row r="83" spans="1:5" ht="28.5" customHeight="1">
      <c r="A83" s="275" t="s">
        <v>262</v>
      </c>
      <c r="B83" s="247" t="s">
        <v>263</v>
      </c>
      <c r="C83" s="247"/>
      <c r="D83" s="247"/>
      <c r="E83" s="265">
        <f>E85</f>
        <v>180</v>
      </c>
    </row>
    <row r="84" spans="1:5" ht="36" customHeight="1">
      <c r="A84" s="275" t="s">
        <v>585</v>
      </c>
      <c r="B84" s="247" t="s">
        <v>263</v>
      </c>
      <c r="C84" s="247"/>
      <c r="D84" s="247"/>
      <c r="E84" s="265">
        <f>E85</f>
        <v>180</v>
      </c>
    </row>
    <row r="85" spans="1:5" ht="90" customHeight="1">
      <c r="A85" s="256" t="s">
        <v>590</v>
      </c>
      <c r="B85" s="249" t="s">
        <v>263</v>
      </c>
      <c r="C85" s="249" t="s">
        <v>350</v>
      </c>
      <c r="D85" s="249"/>
      <c r="E85" s="266">
        <f>E86</f>
        <v>180</v>
      </c>
    </row>
    <row r="86" spans="1:5" ht="35.25" customHeight="1">
      <c r="A86" s="254" t="s">
        <v>309</v>
      </c>
      <c r="B86" s="251" t="s">
        <v>263</v>
      </c>
      <c r="C86" s="251" t="s">
        <v>350</v>
      </c>
      <c r="D86" s="251" t="s">
        <v>310</v>
      </c>
      <c r="E86" s="267">
        <f>E87</f>
        <v>180</v>
      </c>
    </row>
    <row r="87" spans="1:5" ht="43.5" customHeight="1">
      <c r="A87" s="261" t="s">
        <v>311</v>
      </c>
      <c r="B87" s="262" t="s">
        <v>263</v>
      </c>
      <c r="C87" s="262" t="s">
        <v>350</v>
      </c>
      <c r="D87" s="262" t="s">
        <v>312</v>
      </c>
      <c r="E87" s="269">
        <v>180</v>
      </c>
    </row>
    <row r="88" spans="1:5" ht="27.75" customHeight="1">
      <c r="A88" s="425" t="s">
        <v>563</v>
      </c>
      <c r="B88" s="245" t="s">
        <v>264</v>
      </c>
      <c r="C88" s="245"/>
      <c r="D88" s="245"/>
      <c r="E88" s="271">
        <f>E89+E93+E99</f>
        <v>75687</v>
      </c>
    </row>
    <row r="89" spans="1:5" ht="23.25" customHeight="1">
      <c r="A89" s="246" t="s">
        <v>265</v>
      </c>
      <c r="B89" s="247" t="s">
        <v>266</v>
      </c>
      <c r="C89" s="247"/>
      <c r="D89" s="247"/>
      <c r="E89" s="265">
        <f>E90</f>
        <v>318.2</v>
      </c>
    </row>
    <row r="90" spans="1:5" ht="153" customHeight="1">
      <c r="A90" s="422" t="s">
        <v>598</v>
      </c>
      <c r="B90" s="249" t="s">
        <v>266</v>
      </c>
      <c r="C90" s="247" t="s">
        <v>352</v>
      </c>
      <c r="D90" s="249"/>
      <c r="E90" s="266">
        <f>E91</f>
        <v>318.2</v>
      </c>
    </row>
    <row r="91" spans="1:5" ht="47.25" customHeight="1">
      <c r="A91" s="259" t="s">
        <v>351</v>
      </c>
      <c r="B91" s="260" t="s">
        <v>266</v>
      </c>
      <c r="C91" s="260" t="s">
        <v>352</v>
      </c>
      <c r="D91" s="260" t="s">
        <v>314</v>
      </c>
      <c r="E91" s="270">
        <f>E92</f>
        <v>318.2</v>
      </c>
    </row>
    <row r="92" spans="1:5" ht="57.75" customHeight="1">
      <c r="A92" s="261" t="s">
        <v>353</v>
      </c>
      <c r="B92" s="262" t="s">
        <v>266</v>
      </c>
      <c r="C92" s="262" t="s">
        <v>352</v>
      </c>
      <c r="D92" s="262" t="s">
        <v>354</v>
      </c>
      <c r="E92" s="269">
        <v>318.2</v>
      </c>
    </row>
    <row r="93" spans="1:5" ht="30" customHeight="1">
      <c r="A93" s="248" t="s">
        <v>564</v>
      </c>
      <c r="B93" s="249" t="s">
        <v>268</v>
      </c>
      <c r="C93" s="249"/>
      <c r="D93" s="249"/>
      <c r="E93" s="266">
        <f>E94</f>
        <v>75338.8</v>
      </c>
    </row>
    <row r="94" spans="1:5" ht="56.25" customHeight="1">
      <c r="A94" s="246" t="s">
        <v>600</v>
      </c>
      <c r="B94" s="247" t="s">
        <v>268</v>
      </c>
      <c r="C94" s="247" t="s">
        <v>355</v>
      </c>
      <c r="D94" s="247"/>
      <c r="E94" s="265">
        <f>E95+E97</f>
        <v>75338.8</v>
      </c>
    </row>
    <row r="95" spans="1:5" ht="33.75" customHeight="1">
      <c r="A95" s="254" t="s">
        <v>309</v>
      </c>
      <c r="B95" s="251" t="s">
        <v>268</v>
      </c>
      <c r="C95" s="251" t="s">
        <v>355</v>
      </c>
      <c r="D95" s="251" t="s">
        <v>310</v>
      </c>
      <c r="E95" s="267">
        <f>E96</f>
        <v>75328.800000000003</v>
      </c>
    </row>
    <row r="96" spans="1:5" ht="42" customHeight="1">
      <c r="A96" s="250" t="s">
        <v>311</v>
      </c>
      <c r="B96" s="251" t="s">
        <v>268</v>
      </c>
      <c r="C96" s="251" t="s">
        <v>355</v>
      </c>
      <c r="D96" s="251" t="s">
        <v>312</v>
      </c>
      <c r="E96" s="267">
        <v>75328.800000000003</v>
      </c>
    </row>
    <row r="97" spans="1:5" ht="24.75" customHeight="1">
      <c r="A97" s="255" t="s">
        <v>356</v>
      </c>
      <c r="B97" s="251" t="s">
        <v>268</v>
      </c>
      <c r="C97" s="251" t="s">
        <v>355</v>
      </c>
      <c r="D97" s="251" t="s">
        <v>314</v>
      </c>
      <c r="E97" s="267">
        <f>E98</f>
        <v>10</v>
      </c>
    </row>
    <row r="98" spans="1:5" ht="32.25" customHeight="1">
      <c r="A98" s="261" t="s">
        <v>357</v>
      </c>
      <c r="B98" s="262" t="s">
        <v>268</v>
      </c>
      <c r="C98" s="262" t="s">
        <v>355</v>
      </c>
      <c r="D98" s="262" t="s">
        <v>316</v>
      </c>
      <c r="E98" s="269">
        <v>10</v>
      </c>
    </row>
    <row r="99" spans="1:5" ht="37.5" customHeight="1">
      <c r="A99" s="248" t="s">
        <v>269</v>
      </c>
      <c r="B99" s="249" t="s">
        <v>270</v>
      </c>
      <c r="C99" s="249"/>
      <c r="D99" s="249"/>
      <c r="E99" s="266">
        <f>E101</f>
        <v>30</v>
      </c>
    </row>
    <row r="100" spans="1:5" ht="31.5" customHeight="1">
      <c r="A100" s="246" t="s">
        <v>585</v>
      </c>
      <c r="B100" s="247" t="s">
        <v>270</v>
      </c>
      <c r="C100" s="247" t="s">
        <v>358</v>
      </c>
      <c r="D100" s="247"/>
      <c r="E100" s="265">
        <f>E101</f>
        <v>30</v>
      </c>
    </row>
    <row r="101" spans="1:5" ht="52.5" customHeight="1">
      <c r="A101" s="246" t="s">
        <v>599</v>
      </c>
      <c r="B101" s="260" t="s">
        <v>270</v>
      </c>
      <c r="C101" s="260" t="s">
        <v>358</v>
      </c>
      <c r="D101" s="247"/>
      <c r="E101" s="265">
        <f>E102</f>
        <v>30</v>
      </c>
    </row>
    <row r="102" spans="1:5" ht="40.5" customHeight="1">
      <c r="A102" s="254" t="s">
        <v>309</v>
      </c>
      <c r="B102" s="251" t="s">
        <v>270</v>
      </c>
      <c r="C102" s="251" t="s">
        <v>358</v>
      </c>
      <c r="D102" s="251" t="s">
        <v>310</v>
      </c>
      <c r="E102" s="267">
        <f>E103</f>
        <v>30</v>
      </c>
    </row>
    <row r="103" spans="1:5" ht="30.75" customHeight="1">
      <c r="A103" s="261" t="s">
        <v>311</v>
      </c>
      <c r="B103" s="262" t="s">
        <v>270</v>
      </c>
      <c r="C103" s="262" t="s">
        <v>358</v>
      </c>
      <c r="D103" s="262" t="s">
        <v>312</v>
      </c>
      <c r="E103" s="269">
        <v>30</v>
      </c>
    </row>
    <row r="104" spans="1:5" ht="32.25" customHeight="1">
      <c r="A104" s="425" t="s">
        <v>565</v>
      </c>
      <c r="B104" s="245" t="s">
        <v>271</v>
      </c>
      <c r="C104" s="245"/>
      <c r="D104" s="245"/>
      <c r="E104" s="271">
        <f>E105</f>
        <v>64823.200000000004</v>
      </c>
    </row>
    <row r="105" spans="1:5" ht="27.75" customHeight="1">
      <c r="A105" s="276" t="s">
        <v>272</v>
      </c>
      <c r="B105" s="247" t="s">
        <v>273</v>
      </c>
      <c r="C105" s="247"/>
      <c r="D105" s="247"/>
      <c r="E105" s="265">
        <f>E107+E110+E113+E116+E119</f>
        <v>64823.200000000004</v>
      </c>
    </row>
    <row r="106" spans="1:5" ht="36" customHeight="1">
      <c r="A106" s="430" t="s">
        <v>597</v>
      </c>
      <c r="B106" s="247" t="s">
        <v>273</v>
      </c>
      <c r="C106" s="249"/>
      <c r="D106" s="247"/>
      <c r="E106" s="265">
        <f>E107+E110+E113+E116+E119</f>
        <v>64823.200000000004</v>
      </c>
    </row>
    <row r="107" spans="1:5" ht="54.75" customHeight="1">
      <c r="A107" s="256" t="s">
        <v>610</v>
      </c>
      <c r="B107" s="249" t="s">
        <v>273</v>
      </c>
      <c r="C107" s="249" t="s">
        <v>359</v>
      </c>
      <c r="D107" s="249"/>
      <c r="E107" s="266">
        <f>E108</f>
        <v>6500</v>
      </c>
    </row>
    <row r="108" spans="1:5" ht="30.75" customHeight="1">
      <c r="A108" s="254" t="s">
        <v>309</v>
      </c>
      <c r="B108" s="251" t="s">
        <v>273</v>
      </c>
      <c r="C108" s="251" t="s">
        <v>359</v>
      </c>
      <c r="D108" s="251" t="s">
        <v>310</v>
      </c>
      <c r="E108" s="267">
        <f>E109</f>
        <v>6500</v>
      </c>
    </row>
    <row r="109" spans="1:5" ht="39" customHeight="1">
      <c r="A109" s="250" t="s">
        <v>311</v>
      </c>
      <c r="B109" s="251" t="s">
        <v>273</v>
      </c>
      <c r="C109" s="251" t="s">
        <v>359</v>
      </c>
      <c r="D109" s="251" t="s">
        <v>312</v>
      </c>
      <c r="E109" s="267">
        <v>6500</v>
      </c>
    </row>
    <row r="110" spans="1:5" ht="32.25" customHeight="1">
      <c r="A110" s="256" t="s">
        <v>360</v>
      </c>
      <c r="B110" s="249" t="s">
        <v>273</v>
      </c>
      <c r="C110" s="249" t="s">
        <v>361</v>
      </c>
      <c r="D110" s="249"/>
      <c r="E110" s="266">
        <f>E111</f>
        <v>36083.300000000003</v>
      </c>
    </row>
    <row r="111" spans="1:5" ht="36.75" customHeight="1">
      <c r="A111" s="254" t="s">
        <v>309</v>
      </c>
      <c r="B111" s="277" t="s">
        <v>273</v>
      </c>
      <c r="C111" s="251" t="s">
        <v>361</v>
      </c>
      <c r="D111" s="277" t="s">
        <v>310</v>
      </c>
      <c r="E111" s="267">
        <f>E112</f>
        <v>36083.300000000003</v>
      </c>
    </row>
    <row r="112" spans="1:5" ht="42" customHeight="1">
      <c r="A112" s="250" t="s">
        <v>311</v>
      </c>
      <c r="B112" s="277" t="s">
        <v>273</v>
      </c>
      <c r="C112" s="251" t="s">
        <v>361</v>
      </c>
      <c r="D112" s="277" t="s">
        <v>312</v>
      </c>
      <c r="E112" s="267">
        <v>36083.300000000003</v>
      </c>
    </row>
    <row r="113" spans="1:5" ht="37.5" customHeight="1">
      <c r="A113" s="256" t="s">
        <v>362</v>
      </c>
      <c r="B113" s="249" t="s">
        <v>273</v>
      </c>
      <c r="C113" s="249" t="s">
        <v>363</v>
      </c>
      <c r="D113" s="249"/>
      <c r="E113" s="266">
        <f>E114</f>
        <v>21539.9</v>
      </c>
    </row>
    <row r="114" spans="1:5" ht="36" customHeight="1">
      <c r="A114" s="254" t="s">
        <v>309</v>
      </c>
      <c r="B114" s="277" t="s">
        <v>273</v>
      </c>
      <c r="C114" s="251" t="s">
        <v>363</v>
      </c>
      <c r="D114" s="277" t="s">
        <v>310</v>
      </c>
      <c r="E114" s="267">
        <f>E115</f>
        <v>21539.9</v>
      </c>
    </row>
    <row r="115" spans="1:5" ht="43.5" customHeight="1">
      <c r="A115" s="250" t="s">
        <v>311</v>
      </c>
      <c r="B115" s="277" t="s">
        <v>273</v>
      </c>
      <c r="C115" s="251" t="s">
        <v>363</v>
      </c>
      <c r="D115" s="277" t="s">
        <v>312</v>
      </c>
      <c r="E115" s="267">
        <v>21539.9</v>
      </c>
    </row>
    <row r="116" spans="1:5" ht="54" customHeight="1">
      <c r="A116" s="256" t="s">
        <v>611</v>
      </c>
      <c r="B116" s="249" t="s">
        <v>273</v>
      </c>
      <c r="C116" s="249" t="s">
        <v>364</v>
      </c>
      <c r="D116" s="249"/>
      <c r="E116" s="266">
        <f>E117</f>
        <v>0</v>
      </c>
    </row>
    <row r="117" spans="1:5" ht="32.25" customHeight="1">
      <c r="A117" s="254" t="s">
        <v>309</v>
      </c>
      <c r="B117" s="277" t="s">
        <v>273</v>
      </c>
      <c r="C117" s="251" t="s">
        <v>364</v>
      </c>
      <c r="D117" s="277" t="s">
        <v>310</v>
      </c>
      <c r="E117" s="267">
        <f>E118</f>
        <v>0</v>
      </c>
    </row>
    <row r="118" spans="1:5" ht="37.5" customHeight="1">
      <c r="A118" s="250" t="s">
        <v>311</v>
      </c>
      <c r="B118" s="277" t="s">
        <v>273</v>
      </c>
      <c r="C118" s="251" t="s">
        <v>364</v>
      </c>
      <c r="D118" s="277" t="s">
        <v>312</v>
      </c>
      <c r="E118" s="267">
        <v>0</v>
      </c>
    </row>
    <row r="119" spans="1:5" ht="57" customHeight="1">
      <c r="A119" s="248" t="s">
        <v>612</v>
      </c>
      <c r="B119" s="253" t="s">
        <v>273</v>
      </c>
      <c r="C119" s="249" t="s">
        <v>365</v>
      </c>
      <c r="D119" s="253"/>
      <c r="E119" s="266">
        <f>E120</f>
        <v>700</v>
      </c>
    </row>
    <row r="120" spans="1:5" ht="39.75" customHeight="1">
      <c r="A120" s="254" t="s">
        <v>309</v>
      </c>
      <c r="B120" s="277" t="s">
        <v>273</v>
      </c>
      <c r="C120" s="251" t="s">
        <v>365</v>
      </c>
      <c r="D120" s="277" t="s">
        <v>310</v>
      </c>
      <c r="E120" s="267">
        <f>E121</f>
        <v>700</v>
      </c>
    </row>
    <row r="121" spans="1:5" ht="39.75" customHeight="1">
      <c r="A121" s="261" t="s">
        <v>311</v>
      </c>
      <c r="B121" s="279" t="s">
        <v>273</v>
      </c>
      <c r="C121" s="262" t="s">
        <v>365</v>
      </c>
      <c r="D121" s="279" t="s">
        <v>312</v>
      </c>
      <c r="E121" s="269">
        <v>700</v>
      </c>
    </row>
    <row r="122" spans="1:5" ht="22.5" customHeight="1">
      <c r="A122" s="425" t="s">
        <v>566</v>
      </c>
      <c r="B122" s="245" t="s">
        <v>274</v>
      </c>
      <c r="C122" s="245"/>
      <c r="D122" s="245"/>
      <c r="E122" s="271">
        <f>E127+E123</f>
        <v>1391.8</v>
      </c>
    </row>
    <row r="123" spans="1:5" ht="30.75" customHeight="1">
      <c r="A123" s="275" t="s">
        <v>567</v>
      </c>
      <c r="B123" s="247" t="s">
        <v>276</v>
      </c>
      <c r="C123" s="247"/>
      <c r="D123" s="247"/>
      <c r="E123" s="265">
        <f>E124</f>
        <v>41.1</v>
      </c>
    </row>
    <row r="124" spans="1:5" ht="134.25" customHeight="1">
      <c r="A124" s="256" t="s">
        <v>613</v>
      </c>
      <c r="B124" s="249" t="s">
        <v>276</v>
      </c>
      <c r="C124" s="249" t="s">
        <v>366</v>
      </c>
      <c r="D124" s="249"/>
      <c r="E124" s="266">
        <f>E126</f>
        <v>41.1</v>
      </c>
    </row>
    <row r="125" spans="1:5" ht="34.5" customHeight="1">
      <c r="A125" s="255" t="s">
        <v>309</v>
      </c>
      <c r="B125" s="251" t="s">
        <v>276</v>
      </c>
      <c r="C125" s="251" t="s">
        <v>366</v>
      </c>
      <c r="D125" s="251" t="s">
        <v>310</v>
      </c>
      <c r="E125" s="267">
        <f>E126</f>
        <v>41.1</v>
      </c>
    </row>
    <row r="126" spans="1:5" ht="36.75" customHeight="1">
      <c r="A126" s="250" t="s">
        <v>311</v>
      </c>
      <c r="B126" s="251" t="s">
        <v>276</v>
      </c>
      <c r="C126" s="251" t="s">
        <v>366</v>
      </c>
      <c r="D126" s="251" t="s">
        <v>312</v>
      </c>
      <c r="E126" s="267">
        <v>41.1</v>
      </c>
    </row>
    <row r="127" spans="1:5" ht="25.5" customHeight="1">
      <c r="A127" s="256" t="s">
        <v>277</v>
      </c>
      <c r="B127" s="249" t="s">
        <v>278</v>
      </c>
      <c r="C127" s="249"/>
      <c r="D127" s="249"/>
      <c r="E127" s="285">
        <f>E132+E129</f>
        <v>1350.7</v>
      </c>
    </row>
    <row r="128" spans="1:5" ht="42.75" customHeight="1">
      <c r="A128" s="256" t="s">
        <v>585</v>
      </c>
      <c r="B128" s="249" t="s">
        <v>278</v>
      </c>
      <c r="C128" s="249"/>
      <c r="D128" s="249"/>
      <c r="E128" s="268">
        <f>E129+E132</f>
        <v>1350.7</v>
      </c>
    </row>
    <row r="129" spans="1:5" ht="40.5" customHeight="1">
      <c r="A129" s="256" t="s">
        <v>591</v>
      </c>
      <c r="B129" s="249" t="s">
        <v>278</v>
      </c>
      <c r="C129" s="249" t="s">
        <v>367</v>
      </c>
      <c r="D129" s="249"/>
      <c r="E129" s="266">
        <f>E130</f>
        <v>1110.2</v>
      </c>
    </row>
    <row r="130" spans="1:5" ht="41.25" customHeight="1">
      <c r="A130" s="254" t="s">
        <v>309</v>
      </c>
      <c r="B130" s="251" t="s">
        <v>278</v>
      </c>
      <c r="C130" s="251" t="s">
        <v>367</v>
      </c>
      <c r="D130" s="251" t="s">
        <v>310</v>
      </c>
      <c r="E130" s="267">
        <f>E131</f>
        <v>1110.2</v>
      </c>
    </row>
    <row r="131" spans="1:5" ht="39" customHeight="1">
      <c r="A131" s="250" t="s">
        <v>311</v>
      </c>
      <c r="B131" s="251" t="s">
        <v>278</v>
      </c>
      <c r="C131" s="251" t="s">
        <v>367</v>
      </c>
      <c r="D131" s="251" t="s">
        <v>312</v>
      </c>
      <c r="E131" s="267">
        <v>1110.2</v>
      </c>
    </row>
    <row r="132" spans="1:5" ht="66.75" customHeight="1">
      <c r="A132" s="248" t="s">
        <v>592</v>
      </c>
      <c r="B132" s="249" t="s">
        <v>278</v>
      </c>
      <c r="C132" s="249" t="s">
        <v>648</v>
      </c>
      <c r="D132" s="249"/>
      <c r="E132" s="266">
        <f>E134</f>
        <v>240.5</v>
      </c>
    </row>
    <row r="133" spans="1:5" ht="45" customHeight="1">
      <c r="A133" s="254" t="s">
        <v>309</v>
      </c>
      <c r="B133" s="262" t="s">
        <v>278</v>
      </c>
      <c r="C133" s="251" t="s">
        <v>648</v>
      </c>
      <c r="D133" s="251" t="s">
        <v>310</v>
      </c>
      <c r="E133" s="267">
        <f>E134</f>
        <v>240.5</v>
      </c>
    </row>
    <row r="134" spans="1:5" ht="41.25" customHeight="1">
      <c r="A134" s="261" t="s">
        <v>311</v>
      </c>
      <c r="B134" s="262" t="s">
        <v>278</v>
      </c>
      <c r="C134" s="435" t="s">
        <v>648</v>
      </c>
      <c r="D134" s="262" t="s">
        <v>312</v>
      </c>
      <c r="E134" s="269">
        <v>240.5</v>
      </c>
    </row>
    <row r="135" spans="1:5" ht="23.25" customHeight="1">
      <c r="A135" s="425" t="s">
        <v>568</v>
      </c>
      <c r="B135" s="245" t="s">
        <v>279</v>
      </c>
      <c r="C135" s="245"/>
      <c r="D135" s="245"/>
      <c r="E135" s="271">
        <f>E136+E141</f>
        <v>32653.5</v>
      </c>
    </row>
    <row r="136" spans="1:5" ht="24" customHeight="1">
      <c r="A136" s="275" t="s">
        <v>280</v>
      </c>
      <c r="B136" s="247" t="s">
        <v>281</v>
      </c>
      <c r="C136" s="247"/>
      <c r="D136" s="247"/>
      <c r="E136" s="265">
        <f>E138</f>
        <v>9961.6</v>
      </c>
    </row>
    <row r="137" spans="1:5" ht="30" customHeight="1">
      <c r="A137" s="248" t="s">
        <v>585</v>
      </c>
      <c r="B137" s="247" t="s">
        <v>281</v>
      </c>
      <c r="C137" s="249"/>
      <c r="D137" s="247"/>
      <c r="E137" s="278">
        <f>E138</f>
        <v>9961.6</v>
      </c>
    </row>
    <row r="138" spans="1:5" ht="63" customHeight="1">
      <c r="A138" s="256" t="s">
        <v>616</v>
      </c>
      <c r="B138" s="249" t="s">
        <v>281</v>
      </c>
      <c r="C138" s="249" t="s">
        <v>369</v>
      </c>
      <c r="D138" s="249"/>
      <c r="E138" s="266">
        <f>E140</f>
        <v>9961.6</v>
      </c>
    </row>
    <row r="139" spans="1:5" ht="39.75" customHeight="1">
      <c r="A139" s="254" t="s">
        <v>309</v>
      </c>
      <c r="B139" s="251" t="s">
        <v>281</v>
      </c>
      <c r="C139" s="251" t="s">
        <v>369</v>
      </c>
      <c r="D139" s="251" t="s">
        <v>310</v>
      </c>
      <c r="E139" s="267">
        <f>E140</f>
        <v>9961.6</v>
      </c>
    </row>
    <row r="140" spans="1:5" ht="40.5" customHeight="1">
      <c r="A140" s="250" t="s">
        <v>311</v>
      </c>
      <c r="B140" s="251" t="s">
        <v>281</v>
      </c>
      <c r="C140" s="251" t="s">
        <v>369</v>
      </c>
      <c r="D140" s="251" t="s">
        <v>312</v>
      </c>
      <c r="E140" s="267">
        <v>9961.6</v>
      </c>
    </row>
    <row r="141" spans="1:5" ht="33" customHeight="1">
      <c r="A141" s="248" t="s">
        <v>569</v>
      </c>
      <c r="B141" s="249" t="s">
        <v>283</v>
      </c>
      <c r="C141" s="249"/>
      <c r="D141" s="249"/>
      <c r="E141" s="266">
        <f>E143+E146</f>
        <v>22691.899999999998</v>
      </c>
    </row>
    <row r="142" spans="1:5" ht="33" customHeight="1">
      <c r="A142" s="248" t="s">
        <v>585</v>
      </c>
      <c r="B142" s="249" t="s">
        <v>283</v>
      </c>
      <c r="C142" s="249"/>
      <c r="D142" s="249"/>
      <c r="E142" s="268">
        <f>E143</f>
        <v>3383.8</v>
      </c>
    </row>
    <row r="143" spans="1:5" ht="47.25" customHeight="1">
      <c r="A143" s="248" t="s">
        <v>593</v>
      </c>
      <c r="B143" s="249" t="s">
        <v>283</v>
      </c>
      <c r="C143" s="249" t="s">
        <v>552</v>
      </c>
      <c r="D143" s="249"/>
      <c r="E143" s="266">
        <f>E144</f>
        <v>3383.8</v>
      </c>
    </row>
    <row r="144" spans="1:5" ht="35.25" customHeight="1">
      <c r="A144" s="254" t="s">
        <v>309</v>
      </c>
      <c r="B144" s="251" t="s">
        <v>283</v>
      </c>
      <c r="C144" s="251" t="s">
        <v>552</v>
      </c>
      <c r="D144" s="251" t="s">
        <v>310</v>
      </c>
      <c r="E144" s="267">
        <f>E145</f>
        <v>3383.8</v>
      </c>
    </row>
    <row r="145" spans="1:5" ht="41.25" customHeight="1">
      <c r="A145" s="250" t="s">
        <v>311</v>
      </c>
      <c r="B145" s="251" t="s">
        <v>283</v>
      </c>
      <c r="C145" s="251" t="s">
        <v>552</v>
      </c>
      <c r="D145" s="251" t="s">
        <v>312</v>
      </c>
      <c r="E145" s="267">
        <v>3383.8</v>
      </c>
    </row>
    <row r="146" spans="1:5" ht="27.75" customHeight="1">
      <c r="A146" s="248" t="s">
        <v>368</v>
      </c>
      <c r="B146" s="249" t="s">
        <v>283</v>
      </c>
      <c r="C146" s="249" t="s">
        <v>553</v>
      </c>
      <c r="D146" s="251"/>
      <c r="E146" s="266">
        <f>E147+E149+E151</f>
        <v>19308.099999999999</v>
      </c>
    </row>
    <row r="147" spans="1:5" ht="80.25" customHeight="1">
      <c r="A147" s="250" t="s">
        <v>307</v>
      </c>
      <c r="B147" s="251" t="s">
        <v>283</v>
      </c>
      <c r="C147" s="251" t="s">
        <v>553</v>
      </c>
      <c r="D147" s="251" t="s">
        <v>300</v>
      </c>
      <c r="E147" s="267">
        <f>E148</f>
        <v>16693.5</v>
      </c>
    </row>
    <row r="148" spans="1:5" ht="43.5" customHeight="1">
      <c r="A148" s="250" t="s">
        <v>370</v>
      </c>
      <c r="B148" s="251" t="s">
        <v>283</v>
      </c>
      <c r="C148" s="251" t="s">
        <v>553</v>
      </c>
      <c r="D148" s="251" t="s">
        <v>556</v>
      </c>
      <c r="E148" s="267">
        <v>16693.5</v>
      </c>
    </row>
    <row r="149" spans="1:5" ht="39" customHeight="1">
      <c r="A149" s="254" t="s">
        <v>309</v>
      </c>
      <c r="B149" s="251" t="s">
        <v>283</v>
      </c>
      <c r="C149" s="251" t="s">
        <v>553</v>
      </c>
      <c r="D149" s="251" t="s">
        <v>310</v>
      </c>
      <c r="E149" s="267">
        <f>E150</f>
        <v>2606.6</v>
      </c>
    </row>
    <row r="150" spans="1:5" ht="41.25" customHeight="1">
      <c r="A150" s="250" t="s">
        <v>311</v>
      </c>
      <c r="B150" s="251" t="s">
        <v>283</v>
      </c>
      <c r="C150" s="251" t="s">
        <v>553</v>
      </c>
      <c r="D150" s="251" t="s">
        <v>312</v>
      </c>
      <c r="E150" s="267">
        <v>2606.6</v>
      </c>
    </row>
    <row r="151" spans="1:5" ht="24.75" customHeight="1">
      <c r="A151" s="250" t="s">
        <v>371</v>
      </c>
      <c r="B151" s="251" t="s">
        <v>283</v>
      </c>
      <c r="C151" s="251" t="s">
        <v>553</v>
      </c>
      <c r="D151" s="251" t="s">
        <v>314</v>
      </c>
      <c r="E151" s="267">
        <f>E152</f>
        <v>8</v>
      </c>
    </row>
    <row r="152" spans="1:5" ht="26.25" customHeight="1">
      <c r="A152" s="261" t="s">
        <v>357</v>
      </c>
      <c r="B152" s="251" t="s">
        <v>283</v>
      </c>
      <c r="C152" s="251" t="s">
        <v>553</v>
      </c>
      <c r="D152" s="262" t="s">
        <v>316</v>
      </c>
      <c r="E152" s="269">
        <v>8</v>
      </c>
    </row>
    <row r="153" spans="1:5" ht="27.75" customHeight="1">
      <c r="A153" s="425" t="s">
        <v>570</v>
      </c>
      <c r="B153" s="245">
        <v>1000</v>
      </c>
      <c r="C153" s="245"/>
      <c r="D153" s="245"/>
      <c r="E153" s="271">
        <f>E155+E158</f>
        <v>1903.8000000000002</v>
      </c>
    </row>
    <row r="154" spans="1:5" ht="19.5" customHeight="1">
      <c r="A154" s="378" t="s">
        <v>571</v>
      </c>
      <c r="B154" s="247" t="s">
        <v>285</v>
      </c>
      <c r="C154" s="247"/>
      <c r="D154" s="247"/>
      <c r="E154" s="284">
        <f>E157</f>
        <v>1155.9000000000001</v>
      </c>
    </row>
    <row r="155" spans="1:5" ht="60" customHeight="1">
      <c r="A155" s="252" t="s">
        <v>372</v>
      </c>
      <c r="B155" s="253" t="s">
        <v>285</v>
      </c>
      <c r="C155" s="249" t="s">
        <v>373</v>
      </c>
      <c r="D155" s="253"/>
      <c r="E155" s="267">
        <f>E157</f>
        <v>1155.9000000000001</v>
      </c>
    </row>
    <row r="156" spans="1:5" ht="30.75" customHeight="1">
      <c r="A156" s="254" t="s">
        <v>374</v>
      </c>
      <c r="B156" s="277" t="s">
        <v>285</v>
      </c>
      <c r="C156" s="251" t="s">
        <v>373</v>
      </c>
      <c r="D156" s="277" t="s">
        <v>375</v>
      </c>
      <c r="E156" s="267">
        <f>E157</f>
        <v>1155.9000000000001</v>
      </c>
    </row>
    <row r="157" spans="1:5" ht="30.75" customHeight="1">
      <c r="A157" s="254" t="s">
        <v>376</v>
      </c>
      <c r="B157" s="277" t="s">
        <v>285</v>
      </c>
      <c r="C157" s="251" t="s">
        <v>373</v>
      </c>
      <c r="D157" s="277" t="s">
        <v>377</v>
      </c>
      <c r="E157" s="267">
        <v>1155.9000000000001</v>
      </c>
    </row>
    <row r="158" spans="1:5" ht="26.25" customHeight="1">
      <c r="A158" s="256" t="s">
        <v>572</v>
      </c>
      <c r="B158" s="249" t="s">
        <v>287</v>
      </c>
      <c r="C158" s="249"/>
      <c r="D158" s="249"/>
      <c r="E158" s="266">
        <f>E159</f>
        <v>747.9</v>
      </c>
    </row>
    <row r="159" spans="1:5" ht="66" customHeight="1">
      <c r="A159" s="256" t="s">
        <v>554</v>
      </c>
      <c r="B159" s="249" t="s">
        <v>287</v>
      </c>
      <c r="C159" s="249" t="s">
        <v>379</v>
      </c>
      <c r="D159" s="249"/>
      <c r="E159" s="286">
        <f>E161</f>
        <v>747.9</v>
      </c>
    </row>
    <row r="160" spans="1:5" ht="31.5" customHeight="1">
      <c r="A160" s="254" t="s">
        <v>374</v>
      </c>
      <c r="B160" s="251" t="s">
        <v>287</v>
      </c>
      <c r="C160" s="251" t="s">
        <v>379</v>
      </c>
      <c r="D160" s="251" t="s">
        <v>375</v>
      </c>
      <c r="E160" s="267">
        <f>E161</f>
        <v>747.9</v>
      </c>
    </row>
    <row r="161" spans="1:9" ht="33" customHeight="1">
      <c r="A161" s="382" t="s">
        <v>376</v>
      </c>
      <c r="B161" s="262" t="s">
        <v>287</v>
      </c>
      <c r="C161" s="262" t="s">
        <v>379</v>
      </c>
      <c r="D161" s="262" t="s">
        <v>377</v>
      </c>
      <c r="E161" s="269">
        <v>747.9</v>
      </c>
    </row>
    <row r="162" spans="1:9" ht="23.25" customHeight="1">
      <c r="A162" s="425" t="s">
        <v>573</v>
      </c>
      <c r="B162" s="245" t="s">
        <v>288</v>
      </c>
      <c r="C162" s="245"/>
      <c r="D162" s="245"/>
      <c r="E162" s="271">
        <f>E163</f>
        <v>4349.2</v>
      </c>
    </row>
    <row r="163" spans="1:9" ht="22.5" customHeight="1">
      <c r="A163" s="275" t="s">
        <v>289</v>
      </c>
      <c r="B163" s="247" t="s">
        <v>290</v>
      </c>
      <c r="C163" s="247"/>
      <c r="D163" s="247"/>
      <c r="E163" s="265">
        <f>E165+E168</f>
        <v>4349.2</v>
      </c>
    </row>
    <row r="164" spans="1:9" ht="27" customHeight="1">
      <c r="A164" s="248" t="s">
        <v>585</v>
      </c>
      <c r="B164" s="366" t="s">
        <v>290</v>
      </c>
      <c r="C164" s="249"/>
      <c r="D164" s="247"/>
      <c r="E164" s="278">
        <f>E165</f>
        <v>2912.1</v>
      </c>
    </row>
    <row r="165" spans="1:9" ht="117.75" customHeight="1">
      <c r="A165" s="423" t="s">
        <v>594</v>
      </c>
      <c r="B165" s="424" t="s">
        <v>290</v>
      </c>
      <c r="C165" s="249" t="s">
        <v>555</v>
      </c>
      <c r="D165" s="251"/>
      <c r="E165" s="266">
        <f>E166</f>
        <v>2912.1</v>
      </c>
    </row>
    <row r="166" spans="1:9" ht="33" customHeight="1">
      <c r="A166" s="254" t="s">
        <v>309</v>
      </c>
      <c r="B166" s="262" t="s">
        <v>290</v>
      </c>
      <c r="C166" s="251" t="s">
        <v>555</v>
      </c>
      <c r="D166" s="251" t="s">
        <v>310</v>
      </c>
      <c r="E166" s="267">
        <f>E167</f>
        <v>2912.1</v>
      </c>
    </row>
    <row r="167" spans="1:9" ht="38.25" customHeight="1">
      <c r="A167" s="250" t="s">
        <v>311</v>
      </c>
      <c r="B167" s="262" t="s">
        <v>290</v>
      </c>
      <c r="C167" s="251" t="s">
        <v>555</v>
      </c>
      <c r="D167" s="251" t="s">
        <v>312</v>
      </c>
      <c r="E167" s="267">
        <v>2912.1</v>
      </c>
    </row>
    <row r="168" spans="1:9" ht="29.25" customHeight="1">
      <c r="A168" s="248" t="s">
        <v>368</v>
      </c>
      <c r="B168" s="249" t="s">
        <v>290</v>
      </c>
      <c r="C168" s="249" t="s">
        <v>553</v>
      </c>
      <c r="D168" s="251"/>
      <c r="E168" s="266">
        <f>E169</f>
        <v>1437.1</v>
      </c>
    </row>
    <row r="169" spans="1:9" ht="78.75" customHeight="1">
      <c r="A169" s="250" t="s">
        <v>307</v>
      </c>
      <c r="B169" s="251" t="s">
        <v>290</v>
      </c>
      <c r="C169" s="251" t="s">
        <v>553</v>
      </c>
      <c r="D169" s="251" t="s">
        <v>300</v>
      </c>
      <c r="E169" s="264">
        <f>E170</f>
        <v>1437.1</v>
      </c>
    </row>
    <row r="170" spans="1:9" ht="45.75" customHeight="1">
      <c r="A170" s="250" t="s">
        <v>370</v>
      </c>
      <c r="B170" s="251" t="s">
        <v>290</v>
      </c>
      <c r="C170" s="251" t="s">
        <v>553</v>
      </c>
      <c r="D170" s="251" t="s">
        <v>556</v>
      </c>
      <c r="E170" s="264">
        <v>1437.1</v>
      </c>
    </row>
    <row r="171" spans="1:9" ht="26.25" customHeight="1">
      <c r="A171" s="425" t="s">
        <v>574</v>
      </c>
      <c r="B171" s="245" t="s">
        <v>291</v>
      </c>
      <c r="C171" s="245"/>
      <c r="D171" s="245"/>
      <c r="E171" s="271">
        <f>E172</f>
        <v>974</v>
      </c>
    </row>
    <row r="172" spans="1:9" ht="21" customHeight="1">
      <c r="A172" s="275" t="s">
        <v>575</v>
      </c>
      <c r="B172" s="247" t="s">
        <v>293</v>
      </c>
      <c r="C172" s="247"/>
      <c r="D172" s="247"/>
      <c r="E172" s="265">
        <f>E173</f>
        <v>974</v>
      </c>
    </row>
    <row r="173" spans="1:9" ht="139.5" customHeight="1">
      <c r="A173" s="423" t="s">
        <v>595</v>
      </c>
      <c r="B173" s="249" t="s">
        <v>293</v>
      </c>
      <c r="C173" s="249" t="s">
        <v>380</v>
      </c>
      <c r="D173" s="249"/>
      <c r="E173" s="266">
        <f>E175</f>
        <v>974</v>
      </c>
    </row>
    <row r="174" spans="1:9" ht="36" customHeight="1">
      <c r="A174" s="254" t="s">
        <v>309</v>
      </c>
      <c r="B174" s="251" t="s">
        <v>293</v>
      </c>
      <c r="C174" s="251" t="s">
        <v>380</v>
      </c>
      <c r="D174" s="251" t="s">
        <v>310</v>
      </c>
      <c r="E174" s="267">
        <f>E175</f>
        <v>974</v>
      </c>
    </row>
    <row r="175" spans="1:9" ht="44.25" customHeight="1">
      <c r="A175" s="261" t="s">
        <v>311</v>
      </c>
      <c r="B175" s="262" t="s">
        <v>293</v>
      </c>
      <c r="C175" s="262" t="s">
        <v>380</v>
      </c>
      <c r="D175" s="262" t="s">
        <v>312</v>
      </c>
      <c r="E175" s="269">
        <v>974</v>
      </c>
    </row>
    <row r="176" spans="1:9" ht="29.25" customHeight="1">
      <c r="A176" s="379" t="s">
        <v>294</v>
      </c>
      <c r="B176" s="283"/>
      <c r="C176" s="283"/>
      <c r="D176" s="283"/>
      <c r="E176" s="383">
        <f>E171+E162+E158+E154+E135+E122+E104+E88+E82+E10</f>
        <v>216821.9</v>
      </c>
      <c r="I176" s="145"/>
    </row>
    <row r="180" spans="5:5">
      <c r="E180" s="145"/>
    </row>
    <row r="181" spans="5:5">
      <c r="E181" s="18"/>
    </row>
    <row r="183" spans="5:5">
      <c r="E183" s="18"/>
    </row>
  </sheetData>
  <mergeCells count="5">
    <mergeCell ref="A6:E7"/>
    <mergeCell ref="C1:E1"/>
    <mergeCell ref="C2:E2"/>
    <mergeCell ref="C4:E4"/>
    <mergeCell ref="B3:E3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topLeftCell="A172" workbookViewId="0">
      <selection activeCell="O15" sqref="O15"/>
    </sheetView>
  </sheetViews>
  <sheetFormatPr defaultColWidth="9.140625" defaultRowHeight="12.75"/>
  <cols>
    <col min="1" max="1" width="34.5703125" style="232" customWidth="1"/>
    <col min="2" max="2" width="9.7109375" style="231" customWidth="1"/>
    <col min="3" max="3" width="11.7109375" style="233" customWidth="1"/>
    <col min="4" max="4" width="7.140625" style="233" customWidth="1"/>
    <col min="5" max="5" width="13.42578125" customWidth="1"/>
    <col min="6" max="6" width="12" customWidth="1"/>
  </cols>
  <sheetData>
    <row r="1" spans="1:9" ht="15">
      <c r="B1" s="461" t="s">
        <v>646</v>
      </c>
      <c r="C1" s="461"/>
      <c r="D1" s="461"/>
      <c r="E1" s="461"/>
      <c r="F1" s="461"/>
    </row>
    <row r="2" spans="1:9" ht="15">
      <c r="B2" s="461" t="s">
        <v>650</v>
      </c>
      <c r="C2" s="461"/>
      <c r="D2" s="461"/>
      <c r="E2" s="461"/>
      <c r="F2" s="461"/>
    </row>
    <row r="3" spans="1:9" ht="15">
      <c r="B3" s="461" t="s">
        <v>651</v>
      </c>
      <c r="C3" s="461"/>
      <c r="D3" s="461"/>
      <c r="E3" s="461"/>
      <c r="F3" s="461"/>
    </row>
    <row r="4" spans="1:9" ht="16.5">
      <c r="B4" s="452"/>
      <c r="C4" s="453"/>
      <c r="D4" s="461" t="s">
        <v>652</v>
      </c>
      <c r="E4" s="461"/>
      <c r="F4" s="461"/>
    </row>
    <row r="6" spans="1:9" hidden="1">
      <c r="A6" s="235"/>
      <c r="B6" s="7"/>
      <c r="C6" s="7"/>
      <c r="D6" s="465"/>
      <c r="E6" s="465"/>
    </row>
    <row r="7" spans="1:9" ht="12.75" customHeight="1">
      <c r="A7" s="464" t="s">
        <v>660</v>
      </c>
      <c r="B7" s="464"/>
      <c r="C7" s="464"/>
      <c r="D7" s="464"/>
      <c r="E7" s="464"/>
      <c r="F7" s="464"/>
    </row>
    <row r="8" spans="1:9" ht="67.5" customHeight="1">
      <c r="A8" s="464"/>
      <c r="B8" s="464"/>
      <c r="C8" s="464"/>
      <c r="D8" s="464"/>
      <c r="E8" s="464"/>
      <c r="F8" s="464"/>
    </row>
    <row r="9" spans="1:9" ht="3" customHeight="1" thickBot="1">
      <c r="A9" s="237"/>
      <c r="B9" s="236"/>
      <c r="C9" s="236"/>
      <c r="D9" s="239"/>
      <c r="E9" s="7"/>
      <c r="F9" s="7"/>
    </row>
    <row r="10" spans="1:9" ht="43.9" customHeight="1" thickBot="1">
      <c r="A10" s="363" t="s">
        <v>242</v>
      </c>
      <c r="B10" s="243" t="s">
        <v>243</v>
      </c>
      <c r="C10" s="243" t="s">
        <v>295</v>
      </c>
      <c r="D10" s="243" t="s">
        <v>296</v>
      </c>
      <c r="E10" s="380" t="s">
        <v>381</v>
      </c>
      <c r="F10" s="380" t="s">
        <v>546</v>
      </c>
    </row>
    <row r="11" spans="1:9" ht="30" customHeight="1" thickBot="1">
      <c r="A11" s="425" t="s">
        <v>247</v>
      </c>
      <c r="B11" s="245" t="s">
        <v>248</v>
      </c>
      <c r="C11" s="245"/>
      <c r="D11" s="245"/>
      <c r="E11" s="271">
        <f>E12+E16+E28+E46</f>
        <v>23086.47</v>
      </c>
      <c r="F11" s="271">
        <f>F13+F17+F28+F46</f>
        <v>24049.399999999998</v>
      </c>
    </row>
    <row r="12" spans="1:9" ht="43.5" customHeight="1">
      <c r="A12" s="365" t="s">
        <v>557</v>
      </c>
      <c r="B12" s="247" t="s">
        <v>250</v>
      </c>
      <c r="C12" s="366"/>
      <c r="D12" s="366"/>
      <c r="E12" s="284">
        <f t="shared" ref="E12:F14" si="0">E13</f>
        <v>1783.9</v>
      </c>
      <c r="F12" s="284">
        <f t="shared" si="0"/>
        <v>1865.4</v>
      </c>
    </row>
    <row r="13" spans="1:9" ht="26.25" customHeight="1">
      <c r="A13" s="280" t="s">
        <v>297</v>
      </c>
      <c r="B13" s="249" t="s">
        <v>250</v>
      </c>
      <c r="C13" s="249" t="s">
        <v>298</v>
      </c>
      <c r="D13" s="249"/>
      <c r="E13" s="285">
        <f t="shared" si="0"/>
        <v>1783.9</v>
      </c>
      <c r="F13" s="285">
        <f t="shared" si="0"/>
        <v>1865.4</v>
      </c>
    </row>
    <row r="14" spans="1:9" ht="72" customHeight="1">
      <c r="A14" s="282" t="s">
        <v>299</v>
      </c>
      <c r="B14" s="251" t="s">
        <v>250</v>
      </c>
      <c r="C14" s="251" t="s">
        <v>298</v>
      </c>
      <c r="D14" s="251" t="s">
        <v>300</v>
      </c>
      <c r="E14" s="267">
        <f t="shared" si="0"/>
        <v>1783.9</v>
      </c>
      <c r="F14" s="267">
        <f t="shared" si="0"/>
        <v>1865.4</v>
      </c>
      <c r="H14" s="145"/>
      <c r="I14" s="145"/>
    </row>
    <row r="15" spans="1:9" ht="30.75" customHeight="1">
      <c r="A15" s="282" t="s">
        <v>301</v>
      </c>
      <c r="B15" s="251" t="s">
        <v>250</v>
      </c>
      <c r="C15" s="251" t="s">
        <v>298</v>
      </c>
      <c r="D15" s="251" t="s">
        <v>302</v>
      </c>
      <c r="E15" s="273">
        <v>1783.9</v>
      </c>
      <c r="F15" s="273">
        <v>1865.4</v>
      </c>
    </row>
    <row r="16" spans="1:9" ht="62.25" customHeight="1">
      <c r="A16" s="280" t="s">
        <v>558</v>
      </c>
      <c r="B16" s="249" t="s">
        <v>252</v>
      </c>
      <c r="C16" s="249"/>
      <c r="D16" s="249"/>
      <c r="E16" s="285">
        <f>E25+E18</f>
        <v>3999.5</v>
      </c>
      <c r="F16" s="285">
        <f>F25+F18</f>
        <v>4209.1000000000004</v>
      </c>
    </row>
    <row r="17" spans="1:6" ht="44.25" customHeight="1">
      <c r="A17" s="367" t="s">
        <v>303</v>
      </c>
      <c r="B17" s="253" t="s">
        <v>252</v>
      </c>
      <c r="C17" s="249" t="s">
        <v>304</v>
      </c>
      <c r="D17" s="253"/>
      <c r="E17" s="285">
        <f>E18+E25</f>
        <v>3999.5</v>
      </c>
      <c r="F17" s="285">
        <f>F18+F25</f>
        <v>4209.1000000000004</v>
      </c>
    </row>
    <row r="18" spans="1:6" ht="39.75" customHeight="1">
      <c r="A18" s="280" t="s">
        <v>305</v>
      </c>
      <c r="B18" s="249" t="s">
        <v>252</v>
      </c>
      <c r="C18" s="249" t="s">
        <v>306</v>
      </c>
      <c r="D18" s="249"/>
      <c r="E18" s="266">
        <f>E20+E22+E23</f>
        <v>3833.9</v>
      </c>
      <c r="F18" s="266">
        <f>F20+F22+F23</f>
        <v>4035.1</v>
      </c>
    </row>
    <row r="19" spans="1:6" ht="76.5" customHeight="1">
      <c r="A19" s="281" t="s">
        <v>307</v>
      </c>
      <c r="B19" s="251" t="s">
        <v>252</v>
      </c>
      <c r="C19" s="251" t="s">
        <v>306</v>
      </c>
      <c r="D19" s="251" t="s">
        <v>300</v>
      </c>
      <c r="E19" s="267">
        <f>E20</f>
        <v>2993.8</v>
      </c>
      <c r="F19" s="267">
        <f>F20</f>
        <v>3156.6</v>
      </c>
    </row>
    <row r="20" spans="1:6" ht="32.25" customHeight="1">
      <c r="A20" s="281" t="s">
        <v>308</v>
      </c>
      <c r="B20" s="251" t="s">
        <v>252</v>
      </c>
      <c r="C20" s="251" t="s">
        <v>306</v>
      </c>
      <c r="D20" s="251" t="s">
        <v>302</v>
      </c>
      <c r="E20" s="267">
        <v>2993.8</v>
      </c>
      <c r="F20" s="267">
        <v>3156.6</v>
      </c>
    </row>
    <row r="21" spans="1:6" ht="33.75" customHeight="1">
      <c r="A21" s="372" t="s">
        <v>309</v>
      </c>
      <c r="B21" s="251" t="s">
        <v>252</v>
      </c>
      <c r="C21" s="251" t="s">
        <v>306</v>
      </c>
      <c r="D21" s="251" t="s">
        <v>310</v>
      </c>
      <c r="E21" s="267">
        <f>E22</f>
        <v>839</v>
      </c>
      <c r="F21" s="267">
        <f>F22</f>
        <v>877.4</v>
      </c>
    </row>
    <row r="22" spans="1:6" ht="40.5" customHeight="1">
      <c r="A22" s="282" t="s">
        <v>311</v>
      </c>
      <c r="B22" s="251" t="s">
        <v>252</v>
      </c>
      <c r="C22" s="251" t="s">
        <v>306</v>
      </c>
      <c r="D22" s="251" t="s">
        <v>312</v>
      </c>
      <c r="E22" s="267">
        <v>839</v>
      </c>
      <c r="F22" s="267">
        <v>877.4</v>
      </c>
    </row>
    <row r="23" spans="1:6" ht="24">
      <c r="A23" s="368" t="s">
        <v>313</v>
      </c>
      <c r="B23" s="251" t="s">
        <v>252</v>
      </c>
      <c r="C23" s="251" t="s">
        <v>306</v>
      </c>
      <c r="D23" s="251" t="s">
        <v>314</v>
      </c>
      <c r="E23" s="267">
        <f>E24</f>
        <v>1.1000000000000001</v>
      </c>
      <c r="F23" s="267">
        <f>F24</f>
        <v>1.1000000000000001</v>
      </c>
    </row>
    <row r="24" spans="1:6" ht="23.25" customHeight="1">
      <c r="A24" s="282" t="s">
        <v>315</v>
      </c>
      <c r="B24" s="251" t="s">
        <v>252</v>
      </c>
      <c r="C24" s="251" t="s">
        <v>306</v>
      </c>
      <c r="D24" s="251" t="s">
        <v>316</v>
      </c>
      <c r="E24" s="267">
        <v>1.1000000000000001</v>
      </c>
      <c r="F24" s="267">
        <v>1.1000000000000001</v>
      </c>
    </row>
    <row r="25" spans="1:6" ht="37.5" customHeight="1">
      <c r="A25" s="367" t="s">
        <v>317</v>
      </c>
      <c r="B25" s="253" t="s">
        <v>252</v>
      </c>
      <c r="C25" s="249" t="s">
        <v>318</v>
      </c>
      <c r="D25" s="253"/>
      <c r="E25" s="266">
        <f>E26</f>
        <v>165.6</v>
      </c>
      <c r="F25" s="266">
        <f>F26</f>
        <v>174</v>
      </c>
    </row>
    <row r="26" spans="1:6" ht="84">
      <c r="A26" s="282" t="s">
        <v>299</v>
      </c>
      <c r="B26" s="251" t="s">
        <v>252</v>
      </c>
      <c r="C26" s="251" t="s">
        <v>318</v>
      </c>
      <c r="D26" s="251" t="s">
        <v>300</v>
      </c>
      <c r="E26" s="267">
        <f>E27</f>
        <v>165.6</v>
      </c>
      <c r="F26" s="267">
        <f>F27</f>
        <v>174</v>
      </c>
    </row>
    <row r="27" spans="1:6" ht="36">
      <c r="A27" s="282" t="s">
        <v>301</v>
      </c>
      <c r="B27" s="251" t="s">
        <v>252</v>
      </c>
      <c r="C27" s="251" t="s">
        <v>318</v>
      </c>
      <c r="D27" s="251" t="s">
        <v>302</v>
      </c>
      <c r="E27" s="267">
        <v>165.6</v>
      </c>
      <c r="F27" s="267">
        <v>174</v>
      </c>
    </row>
    <row r="28" spans="1:6" ht="82.5" customHeight="1">
      <c r="A28" s="280" t="s">
        <v>559</v>
      </c>
      <c r="B28" s="249" t="s">
        <v>254</v>
      </c>
      <c r="C28" s="249"/>
      <c r="D28" s="249"/>
      <c r="E28" s="285">
        <f>E30+E40+E37</f>
        <v>15758.57</v>
      </c>
      <c r="F28" s="285">
        <f>F30+F40+F37</f>
        <v>16395.3</v>
      </c>
    </row>
    <row r="29" spans="1:6" ht="56.25" customHeight="1">
      <c r="A29" s="280" t="s">
        <v>319</v>
      </c>
      <c r="B29" s="249" t="s">
        <v>254</v>
      </c>
      <c r="C29" s="249" t="s">
        <v>320</v>
      </c>
      <c r="D29" s="249"/>
      <c r="E29" s="266">
        <f>E30+E37</f>
        <v>14560.199999999999</v>
      </c>
      <c r="F29" s="266">
        <f>F30+F37</f>
        <v>15142.199999999999</v>
      </c>
    </row>
    <row r="30" spans="1:6" ht="43.5" customHeight="1">
      <c r="A30" s="369" t="s">
        <v>321</v>
      </c>
      <c r="B30" s="249" t="s">
        <v>254</v>
      </c>
      <c r="C30" s="249" t="s">
        <v>322</v>
      </c>
      <c r="D30" s="249"/>
      <c r="E30" s="266">
        <f>E31+E33+E35</f>
        <v>14138.8</v>
      </c>
      <c r="F30" s="266">
        <f>F31+F33+F35</f>
        <v>14703.699999999999</v>
      </c>
    </row>
    <row r="31" spans="1:6" ht="66.75" customHeight="1">
      <c r="A31" s="282" t="s">
        <v>307</v>
      </c>
      <c r="B31" s="251" t="s">
        <v>254</v>
      </c>
      <c r="C31" s="251" t="s">
        <v>322</v>
      </c>
      <c r="D31" s="251" t="s">
        <v>300</v>
      </c>
      <c r="E31" s="272">
        <f>E32</f>
        <v>11163.3</v>
      </c>
      <c r="F31" s="272">
        <f>F32</f>
        <v>11591.8</v>
      </c>
    </row>
    <row r="32" spans="1:6" ht="33.75" customHeight="1">
      <c r="A32" s="282" t="s">
        <v>308</v>
      </c>
      <c r="B32" s="251" t="s">
        <v>254</v>
      </c>
      <c r="C32" s="251" t="s">
        <v>322</v>
      </c>
      <c r="D32" s="251" t="s">
        <v>302</v>
      </c>
      <c r="E32" s="272">
        <v>11163.3</v>
      </c>
      <c r="F32" s="272">
        <v>11591.8</v>
      </c>
    </row>
    <row r="33" spans="1:6" ht="37.5" customHeight="1">
      <c r="A33" s="281" t="s">
        <v>309</v>
      </c>
      <c r="B33" s="251" t="s">
        <v>254</v>
      </c>
      <c r="C33" s="251" t="s">
        <v>322</v>
      </c>
      <c r="D33" s="251" t="s">
        <v>310</v>
      </c>
      <c r="E33" s="267">
        <f>E34</f>
        <v>2970.5</v>
      </c>
      <c r="F33" s="267">
        <f>F34</f>
        <v>3106.9</v>
      </c>
    </row>
    <row r="34" spans="1:6" ht="38.25" customHeight="1">
      <c r="A34" s="282" t="s">
        <v>311</v>
      </c>
      <c r="B34" s="251" t="s">
        <v>254</v>
      </c>
      <c r="C34" s="260" t="s">
        <v>322</v>
      </c>
      <c r="D34" s="251" t="s">
        <v>312</v>
      </c>
      <c r="E34" s="267">
        <v>2970.5</v>
      </c>
      <c r="F34" s="267">
        <v>3106.9</v>
      </c>
    </row>
    <row r="35" spans="1:6" ht="24" customHeight="1">
      <c r="A35" s="368" t="s">
        <v>313</v>
      </c>
      <c r="B35" s="251" t="s">
        <v>254</v>
      </c>
      <c r="C35" s="251" t="s">
        <v>322</v>
      </c>
      <c r="D35" s="251" t="s">
        <v>314</v>
      </c>
      <c r="E35" s="267">
        <f>E36</f>
        <v>5</v>
      </c>
      <c r="F35" s="267">
        <f>F36</f>
        <v>5</v>
      </c>
    </row>
    <row r="36" spans="1:6" ht="23.25" customHeight="1">
      <c r="A36" s="282" t="s">
        <v>315</v>
      </c>
      <c r="B36" s="251" t="s">
        <v>254</v>
      </c>
      <c r="C36" s="251" t="s">
        <v>322</v>
      </c>
      <c r="D36" s="251" t="s">
        <v>316</v>
      </c>
      <c r="E36" s="267">
        <v>5</v>
      </c>
      <c r="F36" s="267">
        <v>5</v>
      </c>
    </row>
    <row r="37" spans="1:6" ht="36.75" customHeight="1">
      <c r="A37" s="280" t="s">
        <v>323</v>
      </c>
      <c r="B37" s="249" t="s">
        <v>254</v>
      </c>
      <c r="C37" s="249" t="s">
        <v>324</v>
      </c>
      <c r="D37" s="258"/>
      <c r="E37" s="420">
        <f>E38</f>
        <v>421.4</v>
      </c>
      <c r="F37" s="420">
        <f>F38</f>
        <v>438.5</v>
      </c>
    </row>
    <row r="38" spans="1:6" ht="25.5" customHeight="1">
      <c r="A38" s="370" t="s">
        <v>325</v>
      </c>
      <c r="B38" s="251" t="s">
        <v>254</v>
      </c>
      <c r="C38" s="251" t="s">
        <v>324</v>
      </c>
      <c r="D38" s="258" t="s">
        <v>300</v>
      </c>
      <c r="E38" s="371">
        <f>E39</f>
        <v>421.4</v>
      </c>
      <c r="F38" s="371">
        <f>F39</f>
        <v>438.5</v>
      </c>
    </row>
    <row r="39" spans="1:6" ht="24">
      <c r="A39" s="381" t="s">
        <v>326</v>
      </c>
      <c r="B39" s="251" t="s">
        <v>254</v>
      </c>
      <c r="C39" s="251" t="s">
        <v>324</v>
      </c>
      <c r="D39" s="258" t="s">
        <v>302</v>
      </c>
      <c r="E39" s="371">
        <v>421.4</v>
      </c>
      <c r="F39" s="371">
        <v>438.5</v>
      </c>
    </row>
    <row r="40" spans="1:6" ht="81.75" customHeight="1">
      <c r="A40" s="369" t="s">
        <v>579</v>
      </c>
      <c r="B40" s="249" t="s">
        <v>254</v>
      </c>
      <c r="C40" s="257" t="s">
        <v>328</v>
      </c>
      <c r="D40" s="249"/>
      <c r="E40" s="285">
        <f>E41</f>
        <v>1198.3700000000001</v>
      </c>
      <c r="F40" s="285">
        <f>F41</f>
        <v>1253.1000000000001</v>
      </c>
    </row>
    <row r="41" spans="1:6" ht="42.75" customHeight="1">
      <c r="A41" s="373" t="s">
        <v>329</v>
      </c>
      <c r="B41" s="251" t="s">
        <v>254</v>
      </c>
      <c r="C41" s="258" t="s">
        <v>328</v>
      </c>
      <c r="D41" s="251"/>
      <c r="E41" s="267">
        <f>E42+E44</f>
        <v>1198.3700000000001</v>
      </c>
      <c r="F41" s="267">
        <f>F42+F44</f>
        <v>1253.1000000000001</v>
      </c>
    </row>
    <row r="42" spans="1:6" ht="79.5" customHeight="1">
      <c r="A42" s="282" t="s">
        <v>307</v>
      </c>
      <c r="B42" s="251" t="s">
        <v>254</v>
      </c>
      <c r="C42" s="258" t="s">
        <v>328</v>
      </c>
      <c r="D42" s="251" t="s">
        <v>300</v>
      </c>
      <c r="E42" s="267">
        <f>E43</f>
        <v>1114.97</v>
      </c>
      <c r="F42" s="267">
        <f>F43</f>
        <v>1165.9000000000001</v>
      </c>
    </row>
    <row r="43" spans="1:6" ht="30.75" customHeight="1">
      <c r="A43" s="282" t="s">
        <v>308</v>
      </c>
      <c r="B43" s="251" t="s">
        <v>254</v>
      </c>
      <c r="C43" s="258" t="s">
        <v>328</v>
      </c>
      <c r="D43" s="251" t="s">
        <v>302</v>
      </c>
      <c r="E43" s="267">
        <v>1114.97</v>
      </c>
      <c r="F43" s="267">
        <v>1165.9000000000001</v>
      </c>
    </row>
    <row r="44" spans="1:6" ht="36" customHeight="1">
      <c r="A44" s="281" t="s">
        <v>309</v>
      </c>
      <c r="B44" s="251" t="s">
        <v>254</v>
      </c>
      <c r="C44" s="258" t="s">
        <v>328</v>
      </c>
      <c r="D44" s="251" t="s">
        <v>310</v>
      </c>
      <c r="E44" s="267">
        <f>E45</f>
        <v>83.4</v>
      </c>
      <c r="F44" s="267">
        <f>F45</f>
        <v>87.2</v>
      </c>
    </row>
    <row r="45" spans="1:6" ht="39.75" customHeight="1">
      <c r="A45" s="282" t="s">
        <v>311</v>
      </c>
      <c r="B45" s="251" t="s">
        <v>254</v>
      </c>
      <c r="C45" s="258" t="s">
        <v>328</v>
      </c>
      <c r="D45" s="251" t="s">
        <v>312</v>
      </c>
      <c r="E45" s="267">
        <v>83.4</v>
      </c>
      <c r="F45" s="267">
        <v>87.2</v>
      </c>
    </row>
    <row r="46" spans="1:6" ht="23.25" customHeight="1">
      <c r="A46" s="426" t="s">
        <v>247</v>
      </c>
      <c r="B46" s="249" t="s">
        <v>248</v>
      </c>
      <c r="C46" s="251"/>
      <c r="D46" s="251"/>
      <c r="E46" s="285">
        <f>E47+E51</f>
        <v>1544.5</v>
      </c>
      <c r="F46" s="285">
        <f>F47+F51</f>
        <v>1579.6</v>
      </c>
    </row>
    <row r="47" spans="1:6" ht="24.75" customHeight="1">
      <c r="A47" s="369" t="s">
        <v>560</v>
      </c>
      <c r="B47" s="249" t="s">
        <v>258</v>
      </c>
      <c r="C47" s="249"/>
      <c r="D47" s="249"/>
      <c r="E47" s="285">
        <f>E48</f>
        <v>20</v>
      </c>
      <c r="F47" s="285">
        <f>F48</f>
        <v>20</v>
      </c>
    </row>
    <row r="48" spans="1:6" ht="29.25" customHeight="1">
      <c r="A48" s="280" t="s">
        <v>334</v>
      </c>
      <c r="B48" s="257" t="s">
        <v>258</v>
      </c>
      <c r="C48" s="257" t="s">
        <v>335</v>
      </c>
      <c r="D48" s="257"/>
      <c r="E48" s="274">
        <f>E50</f>
        <v>20</v>
      </c>
      <c r="F48" s="274">
        <f>F50</f>
        <v>20</v>
      </c>
    </row>
    <row r="49" spans="1:6" ht="19.5" customHeight="1">
      <c r="A49" s="374" t="s">
        <v>313</v>
      </c>
      <c r="B49" s="258" t="s">
        <v>258</v>
      </c>
      <c r="C49" s="258" t="s">
        <v>335</v>
      </c>
      <c r="D49" s="258" t="s">
        <v>314</v>
      </c>
      <c r="E49" s="267">
        <f>E50</f>
        <v>20</v>
      </c>
      <c r="F49" s="267">
        <f>F50</f>
        <v>20</v>
      </c>
    </row>
    <row r="50" spans="1:6" ht="18.75" customHeight="1">
      <c r="A50" s="282" t="s">
        <v>336</v>
      </c>
      <c r="B50" s="258" t="s">
        <v>258</v>
      </c>
      <c r="C50" s="258" t="s">
        <v>335</v>
      </c>
      <c r="D50" s="258" t="s">
        <v>337</v>
      </c>
      <c r="E50" s="267">
        <f>'[2]Вед. 2022 (прил 4)'!N62</f>
        <v>20</v>
      </c>
      <c r="F50" s="267">
        <f>'[2]Вед. 2022 (прил 4)'!O62</f>
        <v>20</v>
      </c>
    </row>
    <row r="51" spans="1:6" ht="39" customHeight="1">
      <c r="A51" s="369" t="s">
        <v>561</v>
      </c>
      <c r="B51" s="249" t="s">
        <v>260</v>
      </c>
      <c r="C51" s="249"/>
      <c r="D51" s="249"/>
      <c r="E51" s="285">
        <f>E52+E55+E58+E61+E64+E67+E70</f>
        <v>1524.5</v>
      </c>
      <c r="F51" s="285">
        <f>F52+F55+F58+F61+F64+F67+F70</f>
        <v>1559.6</v>
      </c>
    </row>
    <row r="52" spans="1:6" ht="36.75" customHeight="1">
      <c r="A52" s="280" t="s">
        <v>338</v>
      </c>
      <c r="B52" s="249" t="s">
        <v>260</v>
      </c>
      <c r="C52" s="249" t="s">
        <v>339</v>
      </c>
      <c r="D52" s="251"/>
      <c r="E52" s="433">
        <f>E53</f>
        <v>50</v>
      </c>
      <c r="F52" s="433">
        <f>F53</f>
        <v>50</v>
      </c>
    </row>
    <row r="53" spans="1:6" ht="36.75" customHeight="1">
      <c r="A53" s="282" t="s">
        <v>332</v>
      </c>
      <c r="B53" s="251" t="s">
        <v>260</v>
      </c>
      <c r="C53" s="251" t="s">
        <v>339</v>
      </c>
      <c r="D53" s="260" t="s">
        <v>310</v>
      </c>
      <c r="E53" s="263">
        <v>50</v>
      </c>
      <c r="F53" s="263">
        <v>50</v>
      </c>
    </row>
    <row r="54" spans="1:6" ht="41.25" customHeight="1">
      <c r="A54" s="282" t="s">
        <v>333</v>
      </c>
      <c r="B54" s="251" t="s">
        <v>260</v>
      </c>
      <c r="C54" s="251" t="s">
        <v>339</v>
      </c>
      <c r="D54" s="262" t="s">
        <v>312</v>
      </c>
      <c r="E54" s="432">
        <f>'[2]Вед. 2022 (прил 4)'!N69</f>
        <v>50</v>
      </c>
      <c r="F54" s="432">
        <f>'[2]Вед. 2022 (прил 4)'!O69</f>
        <v>52</v>
      </c>
    </row>
    <row r="55" spans="1:6" ht="45" customHeight="1">
      <c r="A55" s="369" t="s">
        <v>601</v>
      </c>
      <c r="B55" s="249" t="s">
        <v>260</v>
      </c>
      <c r="C55" s="249" t="s">
        <v>340</v>
      </c>
      <c r="D55" s="249"/>
      <c r="E55" s="285">
        <f>E57</f>
        <v>662.7</v>
      </c>
      <c r="F55" s="285">
        <f>F57</f>
        <v>692.9</v>
      </c>
    </row>
    <row r="56" spans="1:6" ht="35.25" customHeight="1">
      <c r="A56" s="281" t="s">
        <v>309</v>
      </c>
      <c r="B56" s="251" t="s">
        <v>260</v>
      </c>
      <c r="C56" s="251" t="s">
        <v>340</v>
      </c>
      <c r="D56" s="251" t="s">
        <v>310</v>
      </c>
      <c r="E56" s="267">
        <f>E57</f>
        <v>662.7</v>
      </c>
      <c r="F56" s="267">
        <f>F57</f>
        <v>692.9</v>
      </c>
    </row>
    <row r="57" spans="1:6" ht="39.75" customHeight="1">
      <c r="A57" s="282" t="s">
        <v>311</v>
      </c>
      <c r="B57" s="251" t="s">
        <v>260</v>
      </c>
      <c r="C57" s="251" t="s">
        <v>340</v>
      </c>
      <c r="D57" s="251" t="s">
        <v>312</v>
      </c>
      <c r="E57" s="267">
        <v>662.7</v>
      </c>
      <c r="F57" s="267">
        <v>692.9</v>
      </c>
    </row>
    <row r="58" spans="1:6" ht="68.25" customHeight="1">
      <c r="A58" s="369" t="s">
        <v>341</v>
      </c>
      <c r="B58" s="257" t="s">
        <v>260</v>
      </c>
      <c r="C58" s="257" t="s">
        <v>342</v>
      </c>
      <c r="D58" s="257"/>
      <c r="E58" s="285">
        <f>E59</f>
        <v>9.1999999999999993</v>
      </c>
      <c r="F58" s="285">
        <f>F59</f>
        <v>9.6</v>
      </c>
    </row>
    <row r="59" spans="1:6" ht="25.5" customHeight="1">
      <c r="A59" s="281" t="s">
        <v>309</v>
      </c>
      <c r="B59" s="251" t="s">
        <v>260</v>
      </c>
      <c r="C59" s="258" t="s">
        <v>342</v>
      </c>
      <c r="D59" s="251" t="s">
        <v>310</v>
      </c>
      <c r="E59" s="266">
        <f>E60</f>
        <v>9.1999999999999993</v>
      </c>
      <c r="F59" s="266">
        <f>F60</f>
        <v>9.6</v>
      </c>
    </row>
    <row r="60" spans="1:6" ht="48" customHeight="1">
      <c r="A60" s="282" t="s">
        <v>311</v>
      </c>
      <c r="B60" s="251" t="s">
        <v>260</v>
      </c>
      <c r="C60" s="258" t="s">
        <v>342</v>
      </c>
      <c r="D60" s="251" t="s">
        <v>312</v>
      </c>
      <c r="E60" s="267">
        <v>9.1999999999999993</v>
      </c>
      <c r="F60" s="267">
        <v>9.6</v>
      </c>
    </row>
    <row r="61" spans="1:6" ht="57.75" customHeight="1">
      <c r="A61" s="369" t="s">
        <v>343</v>
      </c>
      <c r="B61" s="249" t="s">
        <v>260</v>
      </c>
      <c r="C61" s="249" t="s">
        <v>344</v>
      </c>
      <c r="D61" s="249"/>
      <c r="E61" s="285">
        <f>E63</f>
        <v>96</v>
      </c>
      <c r="F61" s="285">
        <f>F63</f>
        <v>96</v>
      </c>
    </row>
    <row r="62" spans="1:6" ht="37.5" customHeight="1">
      <c r="A62" s="375" t="s">
        <v>313</v>
      </c>
      <c r="B62" s="251" t="s">
        <v>260</v>
      </c>
      <c r="C62" s="251" t="s">
        <v>344</v>
      </c>
      <c r="D62" s="251" t="s">
        <v>314</v>
      </c>
      <c r="E62" s="267">
        <f>E63</f>
        <v>96</v>
      </c>
      <c r="F62" s="267">
        <f>F63</f>
        <v>96</v>
      </c>
    </row>
    <row r="63" spans="1:6" ht="32.25" customHeight="1">
      <c r="A63" s="375" t="s">
        <v>315</v>
      </c>
      <c r="B63" s="251" t="s">
        <v>260</v>
      </c>
      <c r="C63" s="251" t="s">
        <v>344</v>
      </c>
      <c r="D63" s="251" t="s">
        <v>316</v>
      </c>
      <c r="E63" s="273">
        <v>96</v>
      </c>
      <c r="F63" s="273">
        <v>96</v>
      </c>
    </row>
    <row r="64" spans="1:6" ht="66" customHeight="1">
      <c r="A64" s="369" t="s">
        <v>345</v>
      </c>
      <c r="B64" s="249" t="s">
        <v>260</v>
      </c>
      <c r="C64" s="249" t="s">
        <v>346</v>
      </c>
      <c r="D64" s="249"/>
      <c r="E64" s="285">
        <f>E65</f>
        <v>600</v>
      </c>
      <c r="F64" s="285">
        <f>F65</f>
        <v>600</v>
      </c>
    </row>
    <row r="65" spans="1:7" ht="40.5" customHeight="1">
      <c r="A65" s="281" t="s">
        <v>309</v>
      </c>
      <c r="B65" s="251" t="s">
        <v>260</v>
      </c>
      <c r="C65" s="251" t="s">
        <v>346</v>
      </c>
      <c r="D65" s="260" t="s">
        <v>310</v>
      </c>
      <c r="E65" s="267">
        <f>E66</f>
        <v>600</v>
      </c>
      <c r="F65" s="267">
        <f>F66</f>
        <v>600</v>
      </c>
    </row>
    <row r="66" spans="1:7" ht="51.75" customHeight="1">
      <c r="A66" s="282" t="s">
        <v>311</v>
      </c>
      <c r="B66" s="251" t="s">
        <v>260</v>
      </c>
      <c r="C66" s="251" t="s">
        <v>346</v>
      </c>
      <c r="D66" s="251" t="s">
        <v>312</v>
      </c>
      <c r="E66" s="267">
        <v>600</v>
      </c>
      <c r="F66" s="267">
        <v>600</v>
      </c>
    </row>
    <row r="67" spans="1:7" ht="78" customHeight="1">
      <c r="A67" s="369" t="s">
        <v>347</v>
      </c>
      <c r="B67" s="249" t="s">
        <v>260</v>
      </c>
      <c r="C67" s="249" t="s">
        <v>348</v>
      </c>
      <c r="D67" s="249"/>
      <c r="E67" s="266">
        <f>E69</f>
        <v>20</v>
      </c>
      <c r="F67" s="266">
        <f>F69</f>
        <v>20.8</v>
      </c>
    </row>
    <row r="68" spans="1:7" ht="41.25" customHeight="1">
      <c r="A68" s="281" t="s">
        <v>309</v>
      </c>
      <c r="B68" s="251" t="s">
        <v>260</v>
      </c>
      <c r="C68" s="251" t="s">
        <v>348</v>
      </c>
      <c r="D68" s="251" t="s">
        <v>310</v>
      </c>
      <c r="E68" s="267">
        <f>E69</f>
        <v>20</v>
      </c>
      <c r="F68" s="267">
        <f>F69</f>
        <v>20.8</v>
      </c>
    </row>
    <row r="69" spans="1:7" ht="48">
      <c r="A69" s="282" t="s">
        <v>311</v>
      </c>
      <c r="B69" s="251" t="s">
        <v>260</v>
      </c>
      <c r="C69" s="251" t="s">
        <v>348</v>
      </c>
      <c r="D69" s="251" t="s">
        <v>312</v>
      </c>
      <c r="E69" s="267">
        <f>'[2]Вед. 2022 (прил 4)'!N78</f>
        <v>20</v>
      </c>
      <c r="F69" s="267">
        <f>'[2]Вед. 2022 (прил 4)'!O78</f>
        <v>20.8</v>
      </c>
    </row>
    <row r="70" spans="1:7" ht="36.75" customHeight="1">
      <c r="A70" s="280" t="s">
        <v>585</v>
      </c>
      <c r="B70" s="249" t="s">
        <v>260</v>
      </c>
      <c r="C70" s="249"/>
      <c r="D70" s="251"/>
      <c r="E70" s="285">
        <f>E71+E74+E77+E80</f>
        <v>86.6</v>
      </c>
      <c r="F70" s="285">
        <f>F71+F74+F77+F80</f>
        <v>90.3</v>
      </c>
      <c r="G70" s="230"/>
    </row>
    <row r="71" spans="1:7" ht="81.75" customHeight="1">
      <c r="A71" s="369" t="s">
        <v>602</v>
      </c>
      <c r="B71" s="249" t="s">
        <v>260</v>
      </c>
      <c r="C71" s="249" t="s">
        <v>349</v>
      </c>
      <c r="D71" s="249"/>
      <c r="E71" s="376">
        <f>E73</f>
        <v>14.6</v>
      </c>
      <c r="F71" s="376">
        <f>F73</f>
        <v>15.2</v>
      </c>
    </row>
    <row r="72" spans="1:7" ht="42.75" customHeight="1">
      <c r="A72" s="281" t="s">
        <v>309</v>
      </c>
      <c r="B72" s="262" t="s">
        <v>260</v>
      </c>
      <c r="C72" s="251" t="s">
        <v>349</v>
      </c>
      <c r="D72" s="262" t="s">
        <v>310</v>
      </c>
      <c r="E72" s="267">
        <f>E73</f>
        <v>14.6</v>
      </c>
      <c r="F72" s="267">
        <f>F73</f>
        <v>15.2</v>
      </c>
    </row>
    <row r="73" spans="1:7" ht="60" customHeight="1">
      <c r="A73" s="282" t="s">
        <v>311</v>
      </c>
      <c r="B73" s="262" t="s">
        <v>260</v>
      </c>
      <c r="C73" s="251" t="s">
        <v>349</v>
      </c>
      <c r="D73" s="262" t="s">
        <v>312</v>
      </c>
      <c r="E73" s="267">
        <v>14.6</v>
      </c>
      <c r="F73" s="267">
        <v>15.2</v>
      </c>
    </row>
    <row r="74" spans="1:7" ht="114" customHeight="1">
      <c r="A74" s="369" t="s">
        <v>587</v>
      </c>
      <c r="B74" s="249" t="s">
        <v>260</v>
      </c>
      <c r="C74" s="249" t="s">
        <v>548</v>
      </c>
      <c r="D74" s="249"/>
      <c r="E74" s="266">
        <f>E76</f>
        <v>29.3</v>
      </c>
      <c r="F74" s="266">
        <f>F76</f>
        <v>30.6</v>
      </c>
    </row>
    <row r="75" spans="1:7" ht="41.25" customHeight="1">
      <c r="A75" s="368" t="s">
        <v>309</v>
      </c>
      <c r="B75" s="251" t="s">
        <v>260</v>
      </c>
      <c r="C75" s="251" t="s">
        <v>548</v>
      </c>
      <c r="D75" s="251" t="s">
        <v>310</v>
      </c>
      <c r="E75" s="267">
        <f>E76</f>
        <v>29.3</v>
      </c>
      <c r="F75" s="267">
        <f>F76</f>
        <v>30.6</v>
      </c>
    </row>
    <row r="76" spans="1:7" ht="57.75" customHeight="1">
      <c r="A76" s="282" t="s">
        <v>311</v>
      </c>
      <c r="B76" s="251" t="s">
        <v>260</v>
      </c>
      <c r="C76" s="251" t="s">
        <v>548</v>
      </c>
      <c r="D76" s="251" t="s">
        <v>312</v>
      </c>
      <c r="E76" s="267">
        <v>29.3</v>
      </c>
      <c r="F76" s="267">
        <v>30.6</v>
      </c>
    </row>
    <row r="77" spans="1:7" ht="80.25" customHeight="1">
      <c r="A77" s="369" t="s">
        <v>604</v>
      </c>
      <c r="B77" s="249" t="s">
        <v>260</v>
      </c>
      <c r="C77" s="249" t="s">
        <v>549</v>
      </c>
      <c r="D77" s="249"/>
      <c r="E77" s="266">
        <f>E79</f>
        <v>12.5</v>
      </c>
      <c r="F77" s="266">
        <f>F79</f>
        <v>13</v>
      </c>
    </row>
    <row r="78" spans="1:7" ht="44.25" customHeight="1">
      <c r="A78" s="368" t="s">
        <v>309</v>
      </c>
      <c r="B78" s="251" t="s">
        <v>260</v>
      </c>
      <c r="C78" s="251" t="s">
        <v>549</v>
      </c>
      <c r="D78" s="251" t="s">
        <v>310</v>
      </c>
      <c r="E78" s="267">
        <f>E79</f>
        <v>12.5</v>
      </c>
      <c r="F78" s="267">
        <f>F79</f>
        <v>13</v>
      </c>
    </row>
    <row r="79" spans="1:7" ht="60" customHeight="1">
      <c r="A79" s="282" t="s">
        <v>311</v>
      </c>
      <c r="B79" s="251" t="s">
        <v>260</v>
      </c>
      <c r="C79" s="251" t="s">
        <v>549</v>
      </c>
      <c r="D79" s="251" t="s">
        <v>312</v>
      </c>
      <c r="E79" s="267">
        <v>12.5</v>
      </c>
      <c r="F79" s="267">
        <v>13</v>
      </c>
    </row>
    <row r="80" spans="1:7" ht="257.25" customHeight="1">
      <c r="A80" s="421" t="s">
        <v>605</v>
      </c>
      <c r="B80" s="249" t="s">
        <v>260</v>
      </c>
      <c r="C80" s="249" t="s">
        <v>550</v>
      </c>
      <c r="D80" s="249"/>
      <c r="E80" s="266">
        <f>E81</f>
        <v>30.2</v>
      </c>
      <c r="F80" s="266">
        <f>F81</f>
        <v>31.5</v>
      </c>
    </row>
    <row r="81" spans="1:6" ht="37.5" customHeight="1">
      <c r="A81" s="281" t="s">
        <v>309</v>
      </c>
      <c r="B81" s="251" t="s">
        <v>260</v>
      </c>
      <c r="C81" s="251" t="s">
        <v>550</v>
      </c>
      <c r="D81" s="251" t="s">
        <v>310</v>
      </c>
      <c r="E81" s="267">
        <f>E82</f>
        <v>30.2</v>
      </c>
      <c r="F81" s="267">
        <f>F82</f>
        <v>31.5</v>
      </c>
    </row>
    <row r="82" spans="1:6" ht="54.75" customHeight="1" thickBot="1">
      <c r="A82" s="377" t="s">
        <v>311</v>
      </c>
      <c r="B82" s="251" t="s">
        <v>260</v>
      </c>
      <c r="C82" s="251" t="s">
        <v>550</v>
      </c>
      <c r="D82" s="262" t="s">
        <v>312</v>
      </c>
      <c r="E82" s="269">
        <v>30.2</v>
      </c>
      <c r="F82" s="269">
        <v>31.5</v>
      </c>
    </row>
    <row r="83" spans="1:6" ht="42" customHeight="1" thickBot="1">
      <c r="A83" s="425" t="s">
        <v>562</v>
      </c>
      <c r="B83" s="245" t="s">
        <v>261</v>
      </c>
      <c r="C83" s="245"/>
      <c r="D83" s="245"/>
      <c r="E83" s="271">
        <f t="shared" ref="E83:F87" si="1">E84</f>
        <v>188.7</v>
      </c>
      <c r="F83" s="271">
        <f t="shared" si="1"/>
        <v>197.2</v>
      </c>
    </row>
    <row r="84" spans="1:6" ht="42" customHeight="1">
      <c r="A84" s="275" t="s">
        <v>262</v>
      </c>
      <c r="B84" s="247" t="s">
        <v>263</v>
      </c>
      <c r="C84" s="247"/>
      <c r="D84" s="247"/>
      <c r="E84" s="265">
        <f>E86</f>
        <v>188.7</v>
      </c>
      <c r="F84" s="265">
        <f>F86</f>
        <v>197.2</v>
      </c>
    </row>
    <row r="85" spans="1:6" ht="42" customHeight="1">
      <c r="A85" s="275" t="s">
        <v>585</v>
      </c>
      <c r="B85" s="249" t="s">
        <v>263</v>
      </c>
      <c r="C85" s="249" t="s">
        <v>350</v>
      </c>
      <c r="D85" s="247"/>
      <c r="E85" s="265"/>
      <c r="F85" s="265"/>
    </row>
    <row r="86" spans="1:6" ht="95.25" customHeight="1">
      <c r="A86" s="256" t="s">
        <v>606</v>
      </c>
      <c r="B86" s="251" t="s">
        <v>263</v>
      </c>
      <c r="C86" s="251" t="s">
        <v>350</v>
      </c>
      <c r="D86" s="249"/>
      <c r="E86" s="266">
        <f t="shared" si="1"/>
        <v>188.7</v>
      </c>
      <c r="F86" s="266">
        <f t="shared" si="1"/>
        <v>197.2</v>
      </c>
    </row>
    <row r="87" spans="1:6" ht="39" customHeight="1">
      <c r="A87" s="254" t="s">
        <v>309</v>
      </c>
      <c r="B87" s="251" t="s">
        <v>263</v>
      </c>
      <c r="C87" s="251" t="s">
        <v>350</v>
      </c>
      <c r="D87" s="251" t="s">
        <v>310</v>
      </c>
      <c r="E87" s="267">
        <f t="shared" si="1"/>
        <v>188.7</v>
      </c>
      <c r="F87" s="267">
        <f t="shared" si="1"/>
        <v>197.2</v>
      </c>
    </row>
    <row r="88" spans="1:6" ht="39" customHeight="1" thickBot="1">
      <c r="A88" s="261" t="s">
        <v>311</v>
      </c>
      <c r="B88" s="262" t="s">
        <v>263</v>
      </c>
      <c r="C88" s="262" t="s">
        <v>350</v>
      </c>
      <c r="D88" s="262" t="s">
        <v>312</v>
      </c>
      <c r="E88" s="269">
        <v>188.7</v>
      </c>
      <c r="F88" s="269">
        <v>197.2</v>
      </c>
    </row>
    <row r="89" spans="1:6" ht="36.75" customHeight="1" thickBot="1">
      <c r="A89" s="425" t="s">
        <v>563</v>
      </c>
      <c r="B89" s="245" t="s">
        <v>264</v>
      </c>
      <c r="C89" s="245"/>
      <c r="D89" s="245"/>
      <c r="E89" s="271">
        <f>E90+E94+E100</f>
        <v>72830</v>
      </c>
      <c r="F89" s="271">
        <f>F90+F94+F100</f>
        <v>75742.5</v>
      </c>
    </row>
    <row r="90" spans="1:6" ht="21" customHeight="1">
      <c r="A90" s="246" t="s">
        <v>265</v>
      </c>
      <c r="B90" s="247" t="s">
        <v>266</v>
      </c>
      <c r="C90" s="247"/>
      <c r="D90" s="247"/>
      <c r="E90" s="265">
        <f t="shared" ref="E90:F92" si="2">E91</f>
        <v>331.1</v>
      </c>
      <c r="F90" s="265">
        <f t="shared" si="2"/>
        <v>344</v>
      </c>
    </row>
    <row r="91" spans="1:6" ht="150.75" customHeight="1">
      <c r="A91" s="422" t="s">
        <v>607</v>
      </c>
      <c r="B91" s="249" t="s">
        <v>266</v>
      </c>
      <c r="C91" s="247" t="s">
        <v>352</v>
      </c>
      <c r="D91" s="249"/>
      <c r="E91" s="266">
        <f t="shared" si="2"/>
        <v>331.1</v>
      </c>
      <c r="F91" s="266">
        <f t="shared" si="2"/>
        <v>344</v>
      </c>
    </row>
    <row r="92" spans="1:6" ht="36.75" customHeight="1">
      <c r="A92" s="259" t="s">
        <v>351</v>
      </c>
      <c r="B92" s="260" t="s">
        <v>266</v>
      </c>
      <c r="C92" s="260" t="s">
        <v>352</v>
      </c>
      <c r="D92" s="260" t="s">
        <v>314</v>
      </c>
      <c r="E92" s="270">
        <f t="shared" si="2"/>
        <v>331.1</v>
      </c>
      <c r="F92" s="270">
        <f t="shared" si="2"/>
        <v>344</v>
      </c>
    </row>
    <row r="93" spans="1:6" ht="55.5" customHeight="1">
      <c r="A93" s="261" t="s">
        <v>353</v>
      </c>
      <c r="B93" s="262" t="s">
        <v>266</v>
      </c>
      <c r="C93" s="262" t="s">
        <v>352</v>
      </c>
      <c r="D93" s="262" t="s">
        <v>354</v>
      </c>
      <c r="E93" s="269">
        <v>331.1</v>
      </c>
      <c r="F93" s="269">
        <v>344</v>
      </c>
    </row>
    <row r="94" spans="1:6" ht="48" customHeight="1">
      <c r="A94" s="248" t="s">
        <v>564</v>
      </c>
      <c r="B94" s="249" t="s">
        <v>268</v>
      </c>
      <c r="C94" s="249"/>
      <c r="D94" s="249"/>
      <c r="E94" s="266">
        <f>E95</f>
        <v>72467.399999999994</v>
      </c>
      <c r="F94" s="266">
        <f>F95</f>
        <v>75365.5</v>
      </c>
    </row>
    <row r="95" spans="1:6" ht="63.75" customHeight="1">
      <c r="A95" s="246" t="s">
        <v>608</v>
      </c>
      <c r="B95" s="247" t="s">
        <v>268</v>
      </c>
      <c r="C95" s="247" t="s">
        <v>355</v>
      </c>
      <c r="D95" s="247"/>
      <c r="E95" s="265">
        <f>E96+E98</f>
        <v>72467.399999999994</v>
      </c>
      <c r="F95" s="265">
        <f>F96+F98</f>
        <v>75365.5</v>
      </c>
    </row>
    <row r="96" spans="1:6" ht="36" customHeight="1">
      <c r="A96" s="254" t="s">
        <v>309</v>
      </c>
      <c r="B96" s="251" t="s">
        <v>268</v>
      </c>
      <c r="C96" s="251" t="s">
        <v>355</v>
      </c>
      <c r="D96" s="251" t="s">
        <v>310</v>
      </c>
      <c r="E96" s="267">
        <f>E97</f>
        <v>72457.399999999994</v>
      </c>
      <c r="F96" s="267">
        <f>F97</f>
        <v>75355.5</v>
      </c>
    </row>
    <row r="97" spans="1:8" ht="43.5" customHeight="1">
      <c r="A97" s="250" t="s">
        <v>311</v>
      </c>
      <c r="B97" s="251" t="s">
        <v>268</v>
      </c>
      <c r="C97" s="251" t="s">
        <v>355</v>
      </c>
      <c r="D97" s="251" t="s">
        <v>312</v>
      </c>
      <c r="E97" s="267">
        <v>72457.399999999994</v>
      </c>
      <c r="F97" s="267">
        <v>75355.5</v>
      </c>
      <c r="G97" s="18"/>
      <c r="H97" s="18"/>
    </row>
    <row r="98" spans="1:8" ht="30.75" customHeight="1">
      <c r="A98" s="255" t="s">
        <v>356</v>
      </c>
      <c r="B98" s="251" t="s">
        <v>268</v>
      </c>
      <c r="C98" s="251" t="s">
        <v>355</v>
      </c>
      <c r="D98" s="251" t="s">
        <v>314</v>
      </c>
      <c r="E98" s="267">
        <f>E99</f>
        <v>10</v>
      </c>
      <c r="F98" s="267">
        <f>F99</f>
        <v>10</v>
      </c>
    </row>
    <row r="99" spans="1:8" ht="39.75" customHeight="1">
      <c r="A99" s="261" t="s">
        <v>357</v>
      </c>
      <c r="B99" s="262" t="s">
        <v>268</v>
      </c>
      <c r="C99" s="262" t="s">
        <v>355</v>
      </c>
      <c r="D99" s="262" t="s">
        <v>316</v>
      </c>
      <c r="E99" s="269">
        <v>10</v>
      </c>
      <c r="F99" s="269">
        <v>10</v>
      </c>
    </row>
    <row r="100" spans="1:8" ht="35.25" customHeight="1">
      <c r="A100" s="248" t="s">
        <v>269</v>
      </c>
      <c r="B100" s="249" t="s">
        <v>270</v>
      </c>
      <c r="C100" s="249"/>
      <c r="D100" s="249"/>
      <c r="E100" s="266">
        <f>E102</f>
        <v>31.5</v>
      </c>
      <c r="F100" s="266">
        <f>F102</f>
        <v>33</v>
      </c>
    </row>
    <row r="101" spans="1:8" ht="35.25" customHeight="1">
      <c r="A101" s="246" t="s">
        <v>585</v>
      </c>
      <c r="B101" s="247" t="s">
        <v>270</v>
      </c>
      <c r="C101" s="247"/>
      <c r="D101" s="247"/>
      <c r="E101" s="265">
        <f>E102</f>
        <v>31.5</v>
      </c>
      <c r="F101" s="265">
        <f>F102</f>
        <v>33</v>
      </c>
    </row>
    <row r="102" spans="1:8" ht="51.75" customHeight="1">
      <c r="A102" s="246" t="s">
        <v>609</v>
      </c>
      <c r="B102" s="247" t="s">
        <v>270</v>
      </c>
      <c r="C102" s="247" t="s">
        <v>358</v>
      </c>
      <c r="D102" s="247"/>
      <c r="E102" s="265">
        <f t="shared" ref="E102:F103" si="3">E103</f>
        <v>31.5</v>
      </c>
      <c r="F102" s="265">
        <f t="shared" si="3"/>
        <v>33</v>
      </c>
    </row>
    <row r="103" spans="1:8" ht="38.25" customHeight="1">
      <c r="A103" s="254" t="s">
        <v>309</v>
      </c>
      <c r="B103" s="251" t="s">
        <v>270</v>
      </c>
      <c r="C103" s="251" t="s">
        <v>358</v>
      </c>
      <c r="D103" s="251" t="s">
        <v>310</v>
      </c>
      <c r="E103" s="267">
        <f t="shared" si="3"/>
        <v>31.5</v>
      </c>
      <c r="F103" s="267">
        <f t="shared" si="3"/>
        <v>33</v>
      </c>
    </row>
    <row r="104" spans="1:8" ht="43.5" customHeight="1" thickBot="1">
      <c r="A104" s="261" t="s">
        <v>311</v>
      </c>
      <c r="B104" s="262" t="s">
        <v>270</v>
      </c>
      <c r="C104" s="262" t="s">
        <v>358</v>
      </c>
      <c r="D104" s="262" t="s">
        <v>312</v>
      </c>
      <c r="E104" s="269">
        <v>31.5</v>
      </c>
      <c r="F104" s="269">
        <v>33</v>
      </c>
    </row>
    <row r="105" spans="1:8" ht="42" customHeight="1" thickBot="1">
      <c r="A105" s="425" t="s">
        <v>565</v>
      </c>
      <c r="B105" s="245" t="s">
        <v>271</v>
      </c>
      <c r="C105" s="245"/>
      <c r="D105" s="245"/>
      <c r="E105" s="271">
        <f>E106</f>
        <v>48939</v>
      </c>
      <c r="F105" s="271">
        <f>F106</f>
        <v>50876.600000000006</v>
      </c>
    </row>
    <row r="106" spans="1:8" ht="35.25" customHeight="1">
      <c r="A106" s="276" t="s">
        <v>272</v>
      </c>
      <c r="B106" s="247" t="s">
        <v>273</v>
      </c>
      <c r="C106" s="247"/>
      <c r="D106" s="247"/>
      <c r="E106" s="265">
        <f>E108+E111+E114+E117+E120</f>
        <v>48939</v>
      </c>
      <c r="F106" s="265">
        <f>F108+F111+F114+F117+F120</f>
        <v>50876.600000000006</v>
      </c>
    </row>
    <row r="107" spans="1:8" ht="33.75" customHeight="1">
      <c r="A107" s="431" t="s">
        <v>597</v>
      </c>
      <c r="B107" s="249" t="s">
        <v>273</v>
      </c>
      <c r="C107" s="249"/>
      <c r="D107" s="247"/>
      <c r="E107" s="265">
        <f>E108+E111+E114+E117+E120</f>
        <v>48939</v>
      </c>
      <c r="F107" s="265">
        <f>F108+F111+F114+F117+F120</f>
        <v>50876.600000000006</v>
      </c>
    </row>
    <row r="108" spans="1:8" ht="57.75" customHeight="1">
      <c r="A108" s="256" t="s">
        <v>610</v>
      </c>
      <c r="B108" s="249" t="s">
        <v>273</v>
      </c>
      <c r="C108" s="249" t="s">
        <v>359</v>
      </c>
      <c r="D108" s="249"/>
      <c r="E108" s="266">
        <f>E109</f>
        <v>5392</v>
      </c>
      <c r="F108" s="266">
        <f>F109</f>
        <v>5607.6</v>
      </c>
    </row>
    <row r="109" spans="1:8" ht="32.25" customHeight="1">
      <c r="A109" s="254" t="s">
        <v>309</v>
      </c>
      <c r="B109" s="251" t="s">
        <v>273</v>
      </c>
      <c r="C109" s="251" t="s">
        <v>359</v>
      </c>
      <c r="D109" s="251" t="s">
        <v>310</v>
      </c>
      <c r="E109" s="267">
        <f>E110</f>
        <v>5392</v>
      </c>
      <c r="F109" s="267">
        <f>F110</f>
        <v>5607.6</v>
      </c>
    </row>
    <row r="110" spans="1:8" ht="44.25" customHeight="1">
      <c r="A110" s="250" t="s">
        <v>311</v>
      </c>
      <c r="B110" s="251" t="s">
        <v>273</v>
      </c>
      <c r="C110" s="251" t="s">
        <v>359</v>
      </c>
      <c r="D110" s="251" t="s">
        <v>312</v>
      </c>
      <c r="E110" s="267">
        <v>5392</v>
      </c>
      <c r="F110" s="267">
        <v>5607.6</v>
      </c>
    </row>
    <row r="111" spans="1:8" ht="31.5" customHeight="1">
      <c r="A111" s="256" t="s">
        <v>360</v>
      </c>
      <c r="B111" s="249" t="s">
        <v>273</v>
      </c>
      <c r="C111" s="249" t="s">
        <v>361</v>
      </c>
      <c r="D111" s="249"/>
      <c r="E111" s="266">
        <f>E112</f>
        <v>26589.3</v>
      </c>
      <c r="F111" s="266">
        <f>F112</f>
        <v>27652.799999999999</v>
      </c>
    </row>
    <row r="112" spans="1:8" ht="38.25" customHeight="1">
      <c r="A112" s="254" t="s">
        <v>309</v>
      </c>
      <c r="B112" s="277" t="s">
        <v>273</v>
      </c>
      <c r="C112" s="251" t="s">
        <v>361</v>
      </c>
      <c r="D112" s="277" t="s">
        <v>310</v>
      </c>
      <c r="E112" s="267">
        <f>E113</f>
        <v>26589.3</v>
      </c>
      <c r="F112" s="267">
        <f>F113</f>
        <v>27652.799999999999</v>
      </c>
    </row>
    <row r="113" spans="1:6" ht="38.25" customHeight="1">
      <c r="A113" s="250" t="s">
        <v>311</v>
      </c>
      <c r="B113" s="277" t="s">
        <v>273</v>
      </c>
      <c r="C113" s="251" t="s">
        <v>361</v>
      </c>
      <c r="D113" s="277" t="s">
        <v>312</v>
      </c>
      <c r="E113" s="267">
        <v>26589.3</v>
      </c>
      <c r="F113" s="267">
        <v>27652.799999999999</v>
      </c>
    </row>
    <row r="114" spans="1:6" ht="40.5" customHeight="1">
      <c r="A114" s="256" t="s">
        <v>362</v>
      </c>
      <c r="B114" s="249" t="s">
        <v>273</v>
      </c>
      <c r="C114" s="249" t="s">
        <v>363</v>
      </c>
      <c r="D114" s="249"/>
      <c r="E114" s="266">
        <f>E115</f>
        <v>16325.7</v>
      </c>
      <c r="F114" s="266">
        <f>F115</f>
        <v>16958.900000000001</v>
      </c>
    </row>
    <row r="115" spans="1:6" ht="26.25" customHeight="1">
      <c r="A115" s="254" t="s">
        <v>309</v>
      </c>
      <c r="B115" s="277" t="s">
        <v>273</v>
      </c>
      <c r="C115" s="251" t="s">
        <v>363</v>
      </c>
      <c r="D115" s="277" t="s">
        <v>310</v>
      </c>
      <c r="E115" s="267">
        <f>E116</f>
        <v>16325.7</v>
      </c>
      <c r="F115" s="267">
        <f>F116</f>
        <v>16958.900000000001</v>
      </c>
    </row>
    <row r="116" spans="1:6" ht="39.75" customHeight="1">
      <c r="A116" s="250" t="s">
        <v>311</v>
      </c>
      <c r="B116" s="277" t="s">
        <v>273</v>
      </c>
      <c r="C116" s="251" t="s">
        <v>363</v>
      </c>
      <c r="D116" s="277" t="s">
        <v>312</v>
      </c>
      <c r="E116" s="267">
        <v>16325.7</v>
      </c>
      <c r="F116" s="267">
        <v>16958.900000000001</v>
      </c>
    </row>
    <row r="117" spans="1:6" ht="61.5" customHeight="1">
      <c r="A117" s="256" t="s">
        <v>611</v>
      </c>
      <c r="B117" s="249" t="s">
        <v>273</v>
      </c>
      <c r="C117" s="249" t="s">
        <v>364</v>
      </c>
      <c r="D117" s="249"/>
      <c r="E117" s="266">
        <f>E118</f>
        <v>0</v>
      </c>
      <c r="F117" s="266">
        <f>F118</f>
        <v>0</v>
      </c>
    </row>
    <row r="118" spans="1:6" ht="40.5" customHeight="1">
      <c r="A118" s="254" t="s">
        <v>309</v>
      </c>
      <c r="B118" s="277" t="s">
        <v>273</v>
      </c>
      <c r="C118" s="251" t="s">
        <v>364</v>
      </c>
      <c r="D118" s="277" t="s">
        <v>310</v>
      </c>
      <c r="E118" s="267">
        <f>E119</f>
        <v>0</v>
      </c>
      <c r="F118" s="267">
        <f>F119</f>
        <v>0</v>
      </c>
    </row>
    <row r="119" spans="1:6" ht="40.5" customHeight="1">
      <c r="A119" s="250" t="s">
        <v>311</v>
      </c>
      <c r="B119" s="277" t="s">
        <v>273</v>
      </c>
      <c r="C119" s="251" t="s">
        <v>364</v>
      </c>
      <c r="D119" s="277" t="s">
        <v>312</v>
      </c>
      <c r="E119" s="267">
        <v>0</v>
      </c>
      <c r="F119" s="267">
        <v>0</v>
      </c>
    </row>
    <row r="120" spans="1:6" ht="60" customHeight="1">
      <c r="A120" s="248" t="s">
        <v>612</v>
      </c>
      <c r="B120" s="253" t="s">
        <v>273</v>
      </c>
      <c r="C120" s="249" t="s">
        <v>365</v>
      </c>
      <c r="D120" s="253"/>
      <c r="E120" s="266">
        <f>E121</f>
        <v>632</v>
      </c>
      <c r="F120" s="266">
        <f>F121</f>
        <v>657.3</v>
      </c>
    </row>
    <row r="121" spans="1:6" ht="37.5" customHeight="1">
      <c r="A121" s="254" t="s">
        <v>309</v>
      </c>
      <c r="B121" s="277" t="s">
        <v>273</v>
      </c>
      <c r="C121" s="251" t="s">
        <v>365</v>
      </c>
      <c r="D121" s="277" t="s">
        <v>310</v>
      </c>
      <c r="E121" s="267">
        <f>E122</f>
        <v>632</v>
      </c>
      <c r="F121" s="267">
        <f>F122</f>
        <v>657.3</v>
      </c>
    </row>
    <row r="122" spans="1:6" ht="41.25" customHeight="1" thickBot="1">
      <c r="A122" s="261" t="s">
        <v>311</v>
      </c>
      <c r="B122" s="279" t="s">
        <v>273</v>
      </c>
      <c r="C122" s="262" t="s">
        <v>365</v>
      </c>
      <c r="D122" s="279" t="s">
        <v>312</v>
      </c>
      <c r="E122" s="269">
        <v>632</v>
      </c>
      <c r="F122" s="269">
        <v>657.3</v>
      </c>
    </row>
    <row r="123" spans="1:6" ht="24.75" customHeight="1" thickBot="1">
      <c r="A123" s="425" t="s">
        <v>566</v>
      </c>
      <c r="B123" s="245" t="s">
        <v>274</v>
      </c>
      <c r="C123" s="245"/>
      <c r="D123" s="245"/>
      <c r="E123" s="271">
        <f>E128+E124</f>
        <v>1459.3</v>
      </c>
      <c r="F123" s="271">
        <f>F128+F124</f>
        <v>1525.8</v>
      </c>
    </row>
    <row r="124" spans="1:6" ht="40.5" customHeight="1">
      <c r="A124" s="275" t="s">
        <v>567</v>
      </c>
      <c r="B124" s="247" t="s">
        <v>276</v>
      </c>
      <c r="C124" s="247"/>
      <c r="D124" s="247"/>
      <c r="E124" s="265">
        <f>E125</f>
        <v>43.1</v>
      </c>
      <c r="F124" s="265">
        <f>F125</f>
        <v>45.1</v>
      </c>
    </row>
    <row r="125" spans="1:6" ht="135" customHeight="1">
      <c r="A125" s="256" t="s">
        <v>614</v>
      </c>
      <c r="B125" s="249" t="s">
        <v>276</v>
      </c>
      <c r="C125" s="249" t="s">
        <v>366</v>
      </c>
      <c r="D125" s="249"/>
      <c r="E125" s="266">
        <f>E127</f>
        <v>43.1</v>
      </c>
      <c r="F125" s="266">
        <f>F127</f>
        <v>45.1</v>
      </c>
    </row>
    <row r="126" spans="1:6" ht="38.25" customHeight="1">
      <c r="A126" s="255" t="s">
        <v>309</v>
      </c>
      <c r="B126" s="251" t="s">
        <v>276</v>
      </c>
      <c r="C126" s="251" t="s">
        <v>366</v>
      </c>
      <c r="D126" s="251" t="s">
        <v>310</v>
      </c>
      <c r="E126" s="267">
        <f>E127</f>
        <v>43.1</v>
      </c>
      <c r="F126" s="267">
        <f>F127</f>
        <v>45.1</v>
      </c>
    </row>
    <row r="127" spans="1:6" ht="44.25" customHeight="1">
      <c r="A127" s="250" t="s">
        <v>311</v>
      </c>
      <c r="B127" s="251" t="s">
        <v>276</v>
      </c>
      <c r="C127" s="251" t="s">
        <v>366</v>
      </c>
      <c r="D127" s="251" t="s">
        <v>312</v>
      </c>
      <c r="E127" s="267">
        <v>43.1</v>
      </c>
      <c r="F127" s="267">
        <v>45.1</v>
      </c>
    </row>
    <row r="128" spans="1:6" ht="24" customHeight="1">
      <c r="A128" s="256" t="s">
        <v>277</v>
      </c>
      <c r="B128" s="249" t="s">
        <v>278</v>
      </c>
      <c r="C128" s="249"/>
      <c r="D128" s="249"/>
      <c r="E128" s="285">
        <f>E133+E130</f>
        <v>1416.2</v>
      </c>
      <c r="F128" s="285">
        <f>F133+F130</f>
        <v>1480.7</v>
      </c>
    </row>
    <row r="129" spans="1:6" ht="35.25" customHeight="1">
      <c r="A129" s="256" t="s">
        <v>585</v>
      </c>
      <c r="B129" s="249" t="s">
        <v>278</v>
      </c>
      <c r="C129" s="249"/>
      <c r="D129" s="249"/>
      <c r="E129" s="266">
        <f>E130+E133</f>
        <v>1416.2</v>
      </c>
      <c r="F129" s="266">
        <f>F130+F133</f>
        <v>1480.7</v>
      </c>
    </row>
    <row r="130" spans="1:6" ht="39" customHeight="1">
      <c r="A130" s="256" t="s">
        <v>591</v>
      </c>
      <c r="B130" s="249" t="s">
        <v>278</v>
      </c>
      <c r="C130" s="249" t="s">
        <v>367</v>
      </c>
      <c r="D130" s="249"/>
      <c r="E130" s="266">
        <f>E131</f>
        <v>1164</v>
      </c>
      <c r="F130" s="266">
        <f>F131</f>
        <v>1217</v>
      </c>
    </row>
    <row r="131" spans="1:6" ht="36" customHeight="1">
      <c r="A131" s="254" t="s">
        <v>309</v>
      </c>
      <c r="B131" s="251" t="s">
        <v>278</v>
      </c>
      <c r="C131" s="251" t="s">
        <v>367</v>
      </c>
      <c r="D131" s="251" t="s">
        <v>310</v>
      </c>
      <c r="E131" s="267">
        <f>E132</f>
        <v>1164</v>
      </c>
      <c r="F131" s="267">
        <f>F132</f>
        <v>1217</v>
      </c>
    </row>
    <row r="132" spans="1:6" ht="39.75" customHeight="1">
      <c r="A132" s="250" t="s">
        <v>311</v>
      </c>
      <c r="B132" s="251" t="s">
        <v>278</v>
      </c>
      <c r="C132" s="251" t="s">
        <v>367</v>
      </c>
      <c r="D132" s="251" t="s">
        <v>312</v>
      </c>
      <c r="E132" s="267">
        <v>1164</v>
      </c>
      <c r="F132" s="267">
        <v>1217</v>
      </c>
    </row>
    <row r="133" spans="1:6" ht="58.5" customHeight="1">
      <c r="A133" s="248" t="s">
        <v>615</v>
      </c>
      <c r="B133" s="249" t="s">
        <v>278</v>
      </c>
      <c r="C133" s="249" t="s">
        <v>648</v>
      </c>
      <c r="D133" s="249"/>
      <c r="E133" s="266">
        <f>E135</f>
        <v>252.2</v>
      </c>
      <c r="F133" s="266">
        <f>F135</f>
        <v>263.7</v>
      </c>
    </row>
    <row r="134" spans="1:6" ht="41.25" customHeight="1">
      <c r="A134" s="254" t="s">
        <v>309</v>
      </c>
      <c r="B134" s="262" t="s">
        <v>278</v>
      </c>
      <c r="C134" s="251" t="s">
        <v>648</v>
      </c>
      <c r="D134" s="251" t="s">
        <v>310</v>
      </c>
      <c r="E134" s="267">
        <f>E135</f>
        <v>252.2</v>
      </c>
      <c r="F134" s="267">
        <f>F135</f>
        <v>263.7</v>
      </c>
    </row>
    <row r="135" spans="1:6" ht="49.5" customHeight="1" thickBot="1">
      <c r="A135" s="261" t="s">
        <v>311</v>
      </c>
      <c r="B135" s="262" t="s">
        <v>278</v>
      </c>
      <c r="C135" s="262" t="s">
        <v>648</v>
      </c>
      <c r="D135" s="262" t="s">
        <v>312</v>
      </c>
      <c r="E135" s="269">
        <v>252.2</v>
      </c>
      <c r="F135" s="269">
        <v>263.7</v>
      </c>
    </row>
    <row r="136" spans="1:6" ht="27" customHeight="1" thickBot="1">
      <c r="A136" s="425" t="s">
        <v>568</v>
      </c>
      <c r="B136" s="245" t="s">
        <v>279</v>
      </c>
      <c r="C136" s="245"/>
      <c r="D136" s="245"/>
      <c r="E136" s="271">
        <f>E137+E142</f>
        <v>32337.199999999997</v>
      </c>
      <c r="F136" s="271">
        <f>F137+F142</f>
        <v>33695.1</v>
      </c>
    </row>
    <row r="137" spans="1:6" ht="21.75" customHeight="1">
      <c r="A137" s="275" t="s">
        <v>280</v>
      </c>
      <c r="B137" s="247" t="s">
        <v>281</v>
      </c>
      <c r="C137" s="247"/>
      <c r="D137" s="247"/>
      <c r="E137" s="265">
        <f>E139</f>
        <v>10446.700000000001</v>
      </c>
      <c r="F137" s="265">
        <f>F139</f>
        <v>10924.1</v>
      </c>
    </row>
    <row r="138" spans="1:6" ht="33" customHeight="1">
      <c r="A138" s="275" t="s">
        <v>585</v>
      </c>
      <c r="B138" s="249" t="s">
        <v>281</v>
      </c>
      <c r="C138" s="249"/>
      <c r="D138" s="247"/>
      <c r="E138" s="265">
        <f>E139</f>
        <v>10446.700000000001</v>
      </c>
      <c r="F138" s="265">
        <f>F139</f>
        <v>10924.1</v>
      </c>
    </row>
    <row r="139" spans="1:6" ht="72" customHeight="1">
      <c r="A139" s="256" t="s">
        <v>619</v>
      </c>
      <c r="B139" s="249" t="s">
        <v>281</v>
      </c>
      <c r="C139" s="249" t="s">
        <v>369</v>
      </c>
      <c r="D139" s="249"/>
      <c r="E139" s="266">
        <f>E141</f>
        <v>10446.700000000001</v>
      </c>
      <c r="F139" s="266">
        <f>F141</f>
        <v>10924.1</v>
      </c>
    </row>
    <row r="140" spans="1:6" ht="37.5" customHeight="1">
      <c r="A140" s="254" t="s">
        <v>309</v>
      </c>
      <c r="B140" s="251" t="s">
        <v>281</v>
      </c>
      <c r="C140" s="251" t="s">
        <v>369</v>
      </c>
      <c r="D140" s="251" t="s">
        <v>310</v>
      </c>
      <c r="E140" s="267">
        <f>E141</f>
        <v>10446.700000000001</v>
      </c>
      <c r="F140" s="267">
        <f>F141</f>
        <v>10924.1</v>
      </c>
    </row>
    <row r="141" spans="1:6" ht="42" customHeight="1">
      <c r="A141" s="250" t="s">
        <v>311</v>
      </c>
      <c r="B141" s="251" t="s">
        <v>281</v>
      </c>
      <c r="C141" s="251" t="s">
        <v>369</v>
      </c>
      <c r="D141" s="251" t="s">
        <v>312</v>
      </c>
      <c r="E141" s="267">
        <v>10446.700000000001</v>
      </c>
      <c r="F141" s="267">
        <v>10924.1</v>
      </c>
    </row>
    <row r="142" spans="1:6" ht="39" customHeight="1">
      <c r="A142" s="248" t="s">
        <v>569</v>
      </c>
      <c r="B142" s="249" t="s">
        <v>283</v>
      </c>
      <c r="C142" s="249"/>
      <c r="D142" s="249"/>
      <c r="E142" s="266">
        <f>E144+E147</f>
        <v>21890.499999999996</v>
      </c>
      <c r="F142" s="266">
        <f>F144+F147</f>
        <v>22771</v>
      </c>
    </row>
    <row r="143" spans="1:6" ht="39" customHeight="1">
      <c r="A143" s="248" t="s">
        <v>585</v>
      </c>
      <c r="B143" s="249" t="s">
        <v>283</v>
      </c>
      <c r="C143" s="249"/>
      <c r="D143" s="249"/>
      <c r="E143" s="266">
        <f t="shared" ref="E143:F145" si="4">E144</f>
        <v>3548.6</v>
      </c>
      <c r="F143" s="266">
        <f t="shared" si="4"/>
        <v>3710.7</v>
      </c>
    </row>
    <row r="144" spans="1:6" ht="51" customHeight="1">
      <c r="A144" s="248" t="s">
        <v>617</v>
      </c>
      <c r="B144" s="249" t="s">
        <v>283</v>
      </c>
      <c r="C144" s="249" t="s">
        <v>552</v>
      </c>
      <c r="D144" s="249"/>
      <c r="E144" s="266">
        <f t="shared" si="4"/>
        <v>3548.6</v>
      </c>
      <c r="F144" s="266">
        <f t="shared" si="4"/>
        <v>3710.7</v>
      </c>
    </row>
    <row r="145" spans="1:6" ht="42.75" customHeight="1">
      <c r="A145" s="254" t="s">
        <v>309</v>
      </c>
      <c r="B145" s="251" t="s">
        <v>283</v>
      </c>
      <c r="C145" s="251" t="s">
        <v>552</v>
      </c>
      <c r="D145" s="251" t="s">
        <v>310</v>
      </c>
      <c r="E145" s="267">
        <f t="shared" si="4"/>
        <v>3548.6</v>
      </c>
      <c r="F145" s="267">
        <f t="shared" si="4"/>
        <v>3710.7</v>
      </c>
    </row>
    <row r="146" spans="1:6" ht="29.25" customHeight="1">
      <c r="A146" s="250" t="s">
        <v>311</v>
      </c>
      <c r="B146" s="251" t="s">
        <v>283</v>
      </c>
      <c r="C146" s="251" t="s">
        <v>552</v>
      </c>
      <c r="D146" s="251" t="s">
        <v>312</v>
      </c>
      <c r="E146" s="267">
        <v>3548.6</v>
      </c>
      <c r="F146" s="267">
        <v>3710.7</v>
      </c>
    </row>
    <row r="147" spans="1:6" ht="42.75" customHeight="1">
      <c r="A147" s="248" t="s">
        <v>368</v>
      </c>
      <c r="B147" s="249" t="s">
        <v>283</v>
      </c>
      <c r="C147" s="249" t="s">
        <v>553</v>
      </c>
      <c r="D147" s="251"/>
      <c r="E147" s="266">
        <f>E148+E150+E152</f>
        <v>18341.899999999998</v>
      </c>
      <c r="F147" s="266">
        <f>F148+F150+F152</f>
        <v>19060.3</v>
      </c>
    </row>
    <row r="148" spans="1:6" ht="87.75" customHeight="1">
      <c r="A148" s="250" t="s">
        <v>307</v>
      </c>
      <c r="B148" s="251" t="s">
        <v>283</v>
      </c>
      <c r="C148" s="251" t="s">
        <v>553</v>
      </c>
      <c r="D148" s="251" t="s">
        <v>300</v>
      </c>
      <c r="E148" s="267">
        <f>E149</f>
        <v>17653.8</v>
      </c>
      <c r="F148" s="267">
        <f>F149</f>
        <v>18341</v>
      </c>
    </row>
    <row r="149" spans="1:6" ht="36" customHeight="1">
      <c r="A149" s="250" t="s">
        <v>370</v>
      </c>
      <c r="B149" s="251" t="s">
        <v>283</v>
      </c>
      <c r="C149" s="251" t="s">
        <v>553</v>
      </c>
      <c r="D149" s="251" t="s">
        <v>556</v>
      </c>
      <c r="E149" s="267">
        <v>17653.8</v>
      </c>
      <c r="F149" s="267">
        <v>18341</v>
      </c>
    </row>
    <row r="150" spans="1:6" ht="39" customHeight="1">
      <c r="A150" s="254" t="s">
        <v>309</v>
      </c>
      <c r="B150" s="251" t="s">
        <v>283</v>
      </c>
      <c r="C150" s="251" t="s">
        <v>553</v>
      </c>
      <c r="D150" s="251" t="s">
        <v>310</v>
      </c>
      <c r="E150" s="267">
        <f>E151</f>
        <v>680.1</v>
      </c>
      <c r="F150" s="267">
        <f>F151</f>
        <v>711.3</v>
      </c>
    </row>
    <row r="151" spans="1:6" ht="36" customHeight="1">
      <c r="A151" s="250" t="s">
        <v>311</v>
      </c>
      <c r="B151" s="251" t="s">
        <v>283</v>
      </c>
      <c r="C151" s="251" t="s">
        <v>553</v>
      </c>
      <c r="D151" s="251" t="s">
        <v>312</v>
      </c>
      <c r="E151" s="267">
        <v>680.1</v>
      </c>
      <c r="F151" s="267">
        <v>711.3</v>
      </c>
    </row>
    <row r="152" spans="1:6" ht="38.25" customHeight="1">
      <c r="A152" s="250" t="s">
        <v>371</v>
      </c>
      <c r="B152" s="251" t="s">
        <v>283</v>
      </c>
      <c r="C152" s="251" t="s">
        <v>553</v>
      </c>
      <c r="D152" s="251" t="s">
        <v>314</v>
      </c>
      <c r="E152" s="267">
        <f>E153</f>
        <v>8</v>
      </c>
      <c r="F152" s="267">
        <f>F153</f>
        <v>8</v>
      </c>
    </row>
    <row r="153" spans="1:6" ht="39.75" customHeight="1" thickBot="1">
      <c r="A153" s="261" t="s">
        <v>357</v>
      </c>
      <c r="B153" s="251" t="s">
        <v>283</v>
      </c>
      <c r="C153" s="251" t="s">
        <v>553</v>
      </c>
      <c r="D153" s="262" t="s">
        <v>316</v>
      </c>
      <c r="E153" s="269">
        <v>8</v>
      </c>
      <c r="F153" s="269">
        <v>8</v>
      </c>
    </row>
    <row r="154" spans="1:6" ht="28.5" customHeight="1" thickBot="1">
      <c r="A154" s="425" t="s">
        <v>570</v>
      </c>
      <c r="B154" s="245">
        <v>1000</v>
      </c>
      <c r="C154" s="245"/>
      <c r="D154" s="245"/>
      <c r="E154" s="271">
        <f>E156+E159</f>
        <v>1996.3000000000002</v>
      </c>
      <c r="F154" s="271">
        <f>F156+F159</f>
        <v>2087.5</v>
      </c>
    </row>
    <row r="155" spans="1:6" ht="31.5" customHeight="1">
      <c r="A155" s="378" t="s">
        <v>571</v>
      </c>
      <c r="B155" s="247" t="s">
        <v>285</v>
      </c>
      <c r="C155" s="247"/>
      <c r="D155" s="247"/>
      <c r="E155" s="284">
        <f>E158</f>
        <v>1211.9000000000001</v>
      </c>
      <c r="F155" s="284">
        <f>F158</f>
        <v>1267.3</v>
      </c>
    </row>
    <row r="156" spans="1:6" ht="60" customHeight="1">
      <c r="A156" s="252" t="s">
        <v>372</v>
      </c>
      <c r="B156" s="253" t="s">
        <v>285</v>
      </c>
      <c r="C156" s="249" t="s">
        <v>373</v>
      </c>
      <c r="D156" s="253"/>
      <c r="E156" s="267">
        <f>E158</f>
        <v>1211.9000000000001</v>
      </c>
      <c r="F156" s="267">
        <f>F158</f>
        <v>1267.3</v>
      </c>
    </row>
    <row r="157" spans="1:6" ht="30.75" customHeight="1">
      <c r="A157" s="254" t="s">
        <v>374</v>
      </c>
      <c r="B157" s="277" t="s">
        <v>285</v>
      </c>
      <c r="C157" s="251" t="s">
        <v>373</v>
      </c>
      <c r="D157" s="277" t="s">
        <v>375</v>
      </c>
      <c r="E157" s="267">
        <f>E158</f>
        <v>1211.9000000000001</v>
      </c>
      <c r="F157" s="267">
        <f>F158</f>
        <v>1267.3</v>
      </c>
    </row>
    <row r="158" spans="1:6" ht="33" customHeight="1">
      <c r="A158" s="254" t="s">
        <v>376</v>
      </c>
      <c r="B158" s="277" t="s">
        <v>285</v>
      </c>
      <c r="C158" s="251" t="s">
        <v>373</v>
      </c>
      <c r="D158" s="277" t="s">
        <v>377</v>
      </c>
      <c r="E158" s="267">
        <v>1211.9000000000001</v>
      </c>
      <c r="F158" s="267">
        <v>1267.3</v>
      </c>
    </row>
    <row r="159" spans="1:6" ht="33" customHeight="1">
      <c r="A159" s="256" t="s">
        <v>572</v>
      </c>
      <c r="B159" s="249" t="s">
        <v>287</v>
      </c>
      <c r="C159" s="249"/>
      <c r="D159" s="249"/>
      <c r="E159" s="266">
        <f>E160</f>
        <v>784.4</v>
      </c>
      <c r="F159" s="266">
        <f>F160</f>
        <v>820.2</v>
      </c>
    </row>
    <row r="160" spans="1:6" ht="84.75" customHeight="1">
      <c r="A160" s="256" t="s">
        <v>554</v>
      </c>
      <c r="B160" s="249" t="s">
        <v>287</v>
      </c>
      <c r="C160" s="249" t="s">
        <v>379</v>
      </c>
      <c r="D160" s="249"/>
      <c r="E160" s="286">
        <f>E162</f>
        <v>784.4</v>
      </c>
      <c r="F160" s="286">
        <f>F162</f>
        <v>820.2</v>
      </c>
    </row>
    <row r="161" spans="1:6" ht="36.75" customHeight="1">
      <c r="A161" s="254" t="s">
        <v>374</v>
      </c>
      <c r="B161" s="251" t="s">
        <v>287</v>
      </c>
      <c r="C161" s="251" t="s">
        <v>379</v>
      </c>
      <c r="D161" s="251" t="s">
        <v>375</v>
      </c>
      <c r="E161" s="267">
        <f>E162</f>
        <v>784.4</v>
      </c>
      <c r="F161" s="267">
        <f>F162</f>
        <v>820.2</v>
      </c>
    </row>
    <row r="162" spans="1:6" ht="39" customHeight="1" thickBot="1">
      <c r="A162" s="382" t="s">
        <v>376</v>
      </c>
      <c r="B162" s="262" t="s">
        <v>287</v>
      </c>
      <c r="C162" s="262" t="s">
        <v>379</v>
      </c>
      <c r="D162" s="262" t="s">
        <v>377</v>
      </c>
      <c r="E162" s="269">
        <v>784.4</v>
      </c>
      <c r="F162" s="269">
        <v>820.2</v>
      </c>
    </row>
    <row r="163" spans="1:6" ht="30" customHeight="1" thickBot="1">
      <c r="A163" s="364" t="s">
        <v>573</v>
      </c>
      <c r="B163" s="245" t="s">
        <v>288</v>
      </c>
      <c r="C163" s="245"/>
      <c r="D163" s="245"/>
      <c r="E163" s="271">
        <f>E164</f>
        <v>4560.5</v>
      </c>
      <c r="F163" s="271">
        <f>F164</f>
        <v>4768.5</v>
      </c>
    </row>
    <row r="164" spans="1:6" ht="31.5" customHeight="1">
      <c r="A164" s="275" t="s">
        <v>289</v>
      </c>
      <c r="B164" s="247" t="s">
        <v>290</v>
      </c>
      <c r="C164" s="247"/>
      <c r="D164" s="247"/>
      <c r="E164" s="265">
        <f>E166+E169</f>
        <v>4560.5</v>
      </c>
      <c r="F164" s="265">
        <f>F166+F169</f>
        <v>4768.5</v>
      </c>
    </row>
    <row r="165" spans="1:6" ht="31.5" customHeight="1">
      <c r="A165" s="275" t="s">
        <v>585</v>
      </c>
      <c r="B165" s="424" t="s">
        <v>290</v>
      </c>
      <c r="C165" s="249"/>
      <c r="D165" s="247"/>
      <c r="E165" s="265">
        <f t="shared" ref="E165:F167" si="5">E166</f>
        <v>3053.9</v>
      </c>
      <c r="F165" s="265">
        <f t="shared" si="5"/>
        <v>3193.5</v>
      </c>
    </row>
    <row r="166" spans="1:6" ht="120" customHeight="1">
      <c r="A166" s="423" t="s">
        <v>618</v>
      </c>
      <c r="B166" s="424" t="s">
        <v>290</v>
      </c>
      <c r="C166" s="249" t="s">
        <v>555</v>
      </c>
      <c r="D166" s="251"/>
      <c r="E166" s="266">
        <f t="shared" si="5"/>
        <v>3053.9</v>
      </c>
      <c r="F166" s="266">
        <f t="shared" si="5"/>
        <v>3193.5</v>
      </c>
    </row>
    <row r="167" spans="1:6" ht="34.5" customHeight="1">
      <c r="A167" s="254" t="s">
        <v>309</v>
      </c>
      <c r="B167" s="262" t="s">
        <v>290</v>
      </c>
      <c r="C167" s="251" t="s">
        <v>555</v>
      </c>
      <c r="D167" s="251" t="s">
        <v>310</v>
      </c>
      <c r="E167" s="267">
        <f t="shared" si="5"/>
        <v>3053.9</v>
      </c>
      <c r="F167" s="267">
        <f t="shared" si="5"/>
        <v>3193.5</v>
      </c>
    </row>
    <row r="168" spans="1:6" ht="50.25" customHeight="1">
      <c r="A168" s="250" t="s">
        <v>311</v>
      </c>
      <c r="B168" s="262" t="s">
        <v>290</v>
      </c>
      <c r="C168" s="251" t="s">
        <v>555</v>
      </c>
      <c r="D168" s="251" t="s">
        <v>312</v>
      </c>
      <c r="E168" s="267">
        <v>3053.9</v>
      </c>
      <c r="F168" s="267">
        <v>3193.5</v>
      </c>
    </row>
    <row r="169" spans="1:6" ht="33.75" customHeight="1">
      <c r="A169" s="248" t="s">
        <v>368</v>
      </c>
      <c r="B169" s="249" t="s">
        <v>290</v>
      </c>
      <c r="C169" s="249" t="s">
        <v>553</v>
      </c>
      <c r="D169" s="251"/>
      <c r="E169" s="266">
        <f>E170</f>
        <v>1506.6</v>
      </c>
      <c r="F169" s="266">
        <f>F170</f>
        <v>1575</v>
      </c>
    </row>
    <row r="170" spans="1:6" ht="72">
      <c r="A170" s="250" t="s">
        <v>307</v>
      </c>
      <c r="B170" s="251" t="s">
        <v>290</v>
      </c>
      <c r="C170" s="251" t="s">
        <v>553</v>
      </c>
      <c r="D170" s="251" t="s">
        <v>300</v>
      </c>
      <c r="E170" s="264">
        <f>E171</f>
        <v>1506.6</v>
      </c>
      <c r="F170" s="264">
        <f>F171</f>
        <v>1575</v>
      </c>
    </row>
    <row r="171" spans="1:6" ht="51" customHeight="1" thickBot="1">
      <c r="A171" s="250" t="s">
        <v>370</v>
      </c>
      <c r="B171" s="251" t="s">
        <v>290</v>
      </c>
      <c r="C171" s="251" t="s">
        <v>553</v>
      </c>
      <c r="D171" s="251" t="s">
        <v>556</v>
      </c>
      <c r="E171" s="264">
        <v>1506.6</v>
      </c>
      <c r="F171" s="264">
        <v>1575</v>
      </c>
    </row>
    <row r="172" spans="1:6" ht="32.25" customHeight="1" thickBot="1">
      <c r="A172" s="364" t="s">
        <v>574</v>
      </c>
      <c r="B172" s="245" t="s">
        <v>291</v>
      </c>
      <c r="C172" s="245"/>
      <c r="D172" s="245"/>
      <c r="E172" s="271">
        <f>E173</f>
        <v>1021.4</v>
      </c>
      <c r="F172" s="271">
        <f>F173</f>
        <v>1071.3</v>
      </c>
    </row>
    <row r="173" spans="1:6" ht="30.75" customHeight="1">
      <c r="A173" s="275" t="s">
        <v>575</v>
      </c>
      <c r="B173" s="247" t="s">
        <v>293</v>
      </c>
      <c r="C173" s="247"/>
      <c r="D173" s="247"/>
      <c r="E173" s="265">
        <f>E174</f>
        <v>1021.4</v>
      </c>
      <c r="F173" s="265">
        <f>F174</f>
        <v>1071.3</v>
      </c>
    </row>
    <row r="174" spans="1:6" ht="171.75" customHeight="1">
      <c r="A174" s="423" t="s">
        <v>620</v>
      </c>
      <c r="B174" s="249" t="s">
        <v>293</v>
      </c>
      <c r="C174" s="249" t="s">
        <v>380</v>
      </c>
      <c r="D174" s="249"/>
      <c r="E174" s="266">
        <f>E176</f>
        <v>1021.4</v>
      </c>
      <c r="F174" s="266">
        <f>F176</f>
        <v>1071.3</v>
      </c>
    </row>
    <row r="175" spans="1:6" ht="39.75" customHeight="1">
      <c r="A175" s="254" t="s">
        <v>309</v>
      </c>
      <c r="B175" s="251" t="s">
        <v>293</v>
      </c>
      <c r="C175" s="251" t="s">
        <v>380</v>
      </c>
      <c r="D175" s="251" t="s">
        <v>310</v>
      </c>
      <c r="E175" s="267">
        <f>E176</f>
        <v>1021.4</v>
      </c>
      <c r="F175" s="267">
        <f>F176</f>
        <v>1071.3</v>
      </c>
    </row>
    <row r="176" spans="1:6" ht="42.75" customHeight="1" thickBot="1">
      <c r="A176" s="261" t="s">
        <v>311</v>
      </c>
      <c r="B176" s="262" t="s">
        <v>293</v>
      </c>
      <c r="C176" s="262" t="s">
        <v>380</v>
      </c>
      <c r="D176" s="262" t="s">
        <v>312</v>
      </c>
      <c r="E176" s="269">
        <v>1021.4</v>
      </c>
      <c r="F176" s="269">
        <v>1071.3</v>
      </c>
    </row>
    <row r="177" spans="1:11" ht="53.25" customHeight="1" thickBot="1">
      <c r="A177" s="379" t="s">
        <v>294</v>
      </c>
      <c r="B177" s="283"/>
      <c r="C177" s="283"/>
      <c r="D177" s="283"/>
      <c r="E177" s="383">
        <f>E172+E163+E159+E155+E136+E123+E105+E89+E83+E11</f>
        <v>186418.87000000002</v>
      </c>
      <c r="F177" s="383">
        <f>F172+F163+F159+F155+F136+F123+F105+F89+F83+F11</f>
        <v>194013.90000000002</v>
      </c>
      <c r="J177" s="145"/>
      <c r="K177" s="145"/>
    </row>
    <row r="178" spans="1:11" ht="36.75" customHeight="1"/>
    <row r="179" spans="1:11" ht="41.25" customHeight="1"/>
    <row r="180" spans="1:11" ht="29.25" customHeight="1"/>
    <row r="181" spans="1:11" ht="80.25" customHeight="1">
      <c r="E181" s="145"/>
      <c r="F181" s="145"/>
    </row>
    <row r="182" spans="1:11" ht="42.75" customHeight="1"/>
    <row r="183" spans="1:11" ht="45.75" customHeight="1"/>
    <row r="184" spans="1:11" ht="36.75" customHeight="1"/>
    <row r="185" spans="1:11" ht="32.25" customHeight="1"/>
    <row r="186" spans="1:11" ht="31.5" customHeight="1"/>
    <row r="187" spans="1:11" ht="46.5" customHeight="1"/>
    <row r="188" spans="1:11" ht="45.75" customHeight="1"/>
    <row r="189" spans="1:11" ht="37.5" customHeight="1"/>
  </sheetData>
  <mergeCells count="6">
    <mergeCell ref="B1:F1"/>
    <mergeCell ref="B2:F2"/>
    <mergeCell ref="B3:F3"/>
    <mergeCell ref="D4:F4"/>
    <mergeCell ref="A7:F8"/>
    <mergeCell ref="D6:E6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W176"/>
  <sheetViews>
    <sheetView topLeftCell="A171" workbookViewId="0">
      <selection activeCell="D203" sqref="D203"/>
    </sheetView>
  </sheetViews>
  <sheetFormatPr defaultColWidth="9.140625" defaultRowHeight="12.75"/>
  <cols>
    <col min="1" max="1" width="9.28515625" style="231" customWidth="1"/>
    <col min="2" max="2" width="47.28515625" style="232" customWidth="1"/>
    <col min="3" max="3" width="7.42578125" style="233" customWidth="1"/>
    <col min="4" max="4" width="10.7109375" style="231" customWidth="1"/>
    <col min="5" max="5" width="12" style="233" customWidth="1"/>
    <col min="6" max="6" width="7.140625" style="233" customWidth="1"/>
    <col min="7" max="7" width="0.140625" style="231" hidden="1" customWidth="1"/>
    <col min="8" max="8" width="8.140625" style="234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3.85546875" style="230" customWidth="1"/>
    <col min="15" max="15" width="6.7109375" customWidth="1"/>
    <col min="16" max="16" width="11.28515625" customWidth="1"/>
    <col min="17" max="17" width="9.85546875" customWidth="1"/>
    <col min="18" max="19" width="9.140625" customWidth="1"/>
  </cols>
  <sheetData>
    <row r="1" spans="1:19" ht="15">
      <c r="B1" s="461" t="s">
        <v>581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</row>
    <row r="2" spans="1:19" ht="15">
      <c r="B2" s="461" t="s">
        <v>650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9" ht="15">
      <c r="B3" s="461" t="s">
        <v>651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1:19" ht="16.5">
      <c r="B4" s="452"/>
      <c r="C4" s="453"/>
      <c r="D4" s="461" t="s">
        <v>652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19">
      <c r="B5" s="23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9" ht="19.5" customHeight="1">
      <c r="A6" s="466" t="s">
        <v>382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</row>
    <row r="7" spans="1:19" ht="30.75" customHeight="1">
      <c r="A7" s="464" t="s">
        <v>583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</row>
    <row r="8" spans="1:19" ht="5.25" customHeight="1" thickBot="1">
      <c r="A8" s="236"/>
      <c r="B8" s="237"/>
      <c r="C8" s="238"/>
      <c r="D8" s="236"/>
      <c r="E8" s="236"/>
      <c r="F8" s="239"/>
      <c r="G8" s="239"/>
      <c r="H8" s="240"/>
      <c r="I8" s="7"/>
      <c r="J8" s="7"/>
      <c r="K8" s="7"/>
      <c r="L8" s="7"/>
      <c r="M8" s="7"/>
      <c r="N8" s="235"/>
    </row>
    <row r="9" spans="1:19" ht="60.75" customHeight="1">
      <c r="A9" s="241" t="s">
        <v>383</v>
      </c>
      <c r="B9" s="242" t="s">
        <v>242</v>
      </c>
      <c r="C9" s="243" t="s">
        <v>384</v>
      </c>
      <c r="D9" s="243" t="s">
        <v>243</v>
      </c>
      <c r="E9" s="243" t="s">
        <v>295</v>
      </c>
      <c r="F9" s="243" t="s">
        <v>296</v>
      </c>
      <c r="G9" s="243" t="s">
        <v>244</v>
      </c>
      <c r="H9" s="244" t="s">
        <v>245</v>
      </c>
      <c r="I9" s="327" t="s">
        <v>55</v>
      </c>
      <c r="J9" s="327" t="s">
        <v>56</v>
      </c>
      <c r="K9" s="244" t="s">
        <v>246</v>
      </c>
      <c r="L9" s="327" t="s">
        <v>58</v>
      </c>
      <c r="M9" s="327" t="s">
        <v>59</v>
      </c>
      <c r="N9" s="328" t="s">
        <v>520</v>
      </c>
    </row>
    <row r="10" spans="1:19" ht="44.25" customHeight="1">
      <c r="A10" s="287" t="s">
        <v>67</v>
      </c>
      <c r="B10" s="288" t="s">
        <v>385</v>
      </c>
      <c r="C10" s="287" t="s">
        <v>386</v>
      </c>
      <c r="D10" s="287"/>
      <c r="E10" s="287"/>
      <c r="F10" s="287"/>
      <c r="G10" s="287"/>
      <c r="H10" s="289" t="e">
        <f>H13+H16</f>
        <v>#REF!</v>
      </c>
      <c r="I10" s="289" t="e">
        <f>I13+I16</f>
        <v>#REF!</v>
      </c>
      <c r="J10" s="289" t="e">
        <f>J13+J16</f>
        <v>#REF!</v>
      </c>
      <c r="K10" s="289" t="e">
        <f>K11+K16</f>
        <v>#REF!</v>
      </c>
      <c r="L10" s="289" t="e">
        <f>L11+L16</f>
        <v>#REF!</v>
      </c>
      <c r="M10" s="289" t="e">
        <f>M11+M16</f>
        <v>#REF!</v>
      </c>
      <c r="N10" s="437">
        <f>N11</f>
        <v>5407.5</v>
      </c>
    </row>
    <row r="11" spans="1:19" ht="30" customHeight="1">
      <c r="A11" s="290" t="s">
        <v>387</v>
      </c>
      <c r="B11" s="427" t="s">
        <v>247</v>
      </c>
      <c r="C11" s="292" t="s">
        <v>386</v>
      </c>
      <c r="D11" s="292" t="s">
        <v>248</v>
      </c>
      <c r="E11" s="292"/>
      <c r="F11" s="292"/>
      <c r="G11" s="292"/>
      <c r="H11" s="293" t="e">
        <f>H13+H16+#REF!</f>
        <v>#REF!</v>
      </c>
      <c r="I11" s="293" t="e">
        <f>I13+I16</f>
        <v>#REF!</v>
      </c>
      <c r="J11" s="293" t="e">
        <f>J13+J16</f>
        <v>#REF!</v>
      </c>
      <c r="K11" s="293" t="e">
        <f>K13+K40+#REF!</f>
        <v>#REF!</v>
      </c>
      <c r="L11" s="293" t="e">
        <f>L13+L40+#REF!</f>
        <v>#REF!</v>
      </c>
      <c r="M11" s="293" t="e">
        <f>M13+M40+#REF!</f>
        <v>#REF!</v>
      </c>
      <c r="N11" s="271">
        <f>N13+N16+N28</f>
        <v>5407.5</v>
      </c>
    </row>
    <row r="12" spans="1:19" ht="30" customHeight="1">
      <c r="A12" s="290" t="s">
        <v>73</v>
      </c>
      <c r="B12" s="291" t="s">
        <v>249</v>
      </c>
      <c r="C12" s="292" t="s">
        <v>386</v>
      </c>
      <c r="D12" s="292" t="s">
        <v>250</v>
      </c>
      <c r="E12" s="292"/>
      <c r="F12" s="292"/>
      <c r="G12" s="292"/>
      <c r="H12" s="293"/>
      <c r="I12" s="293"/>
      <c r="J12" s="293"/>
      <c r="K12" s="293"/>
      <c r="L12" s="293"/>
      <c r="M12" s="293"/>
      <c r="N12" s="284">
        <f>N13</f>
        <v>1495.2</v>
      </c>
      <c r="P12" s="145"/>
    </row>
    <row r="13" spans="1:19" ht="32.25" customHeight="1">
      <c r="A13" s="290" t="s">
        <v>76</v>
      </c>
      <c r="B13" s="291" t="s">
        <v>297</v>
      </c>
      <c r="C13" s="292" t="s">
        <v>386</v>
      </c>
      <c r="D13" s="292" t="s">
        <v>250</v>
      </c>
      <c r="E13" s="292" t="s">
        <v>298</v>
      </c>
      <c r="F13" s="292"/>
      <c r="G13" s="292"/>
      <c r="H13" s="293">
        <f t="shared" ref="H13:M13" si="0">H15</f>
        <v>753.2</v>
      </c>
      <c r="I13" s="293">
        <f t="shared" si="0"/>
        <v>530.70000000000005</v>
      </c>
      <c r="J13" s="293">
        <f t="shared" si="0"/>
        <v>753.2</v>
      </c>
      <c r="K13" s="293">
        <f t="shared" si="0"/>
        <v>918.9</v>
      </c>
      <c r="L13" s="293">
        <f t="shared" si="0"/>
        <v>606.1</v>
      </c>
      <c r="M13" s="293">
        <f t="shared" si="0"/>
        <v>918.9</v>
      </c>
      <c r="N13" s="285">
        <f>N14</f>
        <v>1495.2</v>
      </c>
    </row>
    <row r="14" spans="1:19" ht="52.5" customHeight="1">
      <c r="A14" s="294" t="s">
        <v>79</v>
      </c>
      <c r="B14" s="295" t="s">
        <v>299</v>
      </c>
      <c r="C14" s="296" t="s">
        <v>386</v>
      </c>
      <c r="D14" s="296" t="s">
        <v>250</v>
      </c>
      <c r="E14" s="296" t="s">
        <v>298</v>
      </c>
      <c r="F14" s="296" t="s">
        <v>300</v>
      </c>
      <c r="G14" s="296"/>
      <c r="H14" s="297" t="e">
        <f>[3]роспись!H9</f>
        <v>#REF!</v>
      </c>
      <c r="I14" s="297">
        <v>530.70000000000005</v>
      </c>
      <c r="J14" s="297">
        <v>753.2</v>
      </c>
      <c r="K14" s="297">
        <v>918.9</v>
      </c>
      <c r="L14" s="297">
        <v>606.1</v>
      </c>
      <c r="M14" s="297">
        <v>918.9</v>
      </c>
      <c r="N14" s="438">
        <f>N15</f>
        <v>1495.2</v>
      </c>
      <c r="R14" s="145"/>
      <c r="S14" s="145"/>
    </row>
    <row r="15" spans="1:19" ht="26.25" customHeight="1">
      <c r="A15" s="294" t="s">
        <v>388</v>
      </c>
      <c r="B15" s="295" t="s">
        <v>301</v>
      </c>
      <c r="C15" s="296" t="s">
        <v>386</v>
      </c>
      <c r="D15" s="296" t="s">
        <v>250</v>
      </c>
      <c r="E15" s="296" t="s">
        <v>298</v>
      </c>
      <c r="F15" s="296" t="s">
        <v>302</v>
      </c>
      <c r="G15" s="296"/>
      <c r="H15" s="297">
        <f>[3]роспись!H10</f>
        <v>753.2</v>
      </c>
      <c r="I15" s="297">
        <v>530.70000000000005</v>
      </c>
      <c r="J15" s="297">
        <v>753.2</v>
      </c>
      <c r="K15" s="297">
        <v>918.9</v>
      </c>
      <c r="L15" s="297">
        <v>606.1</v>
      </c>
      <c r="M15" s="297">
        <v>918.9</v>
      </c>
      <c r="N15" s="273">
        <v>1495.2</v>
      </c>
    </row>
    <row r="16" spans="1:19" ht="48" customHeight="1">
      <c r="A16" s="290" t="s">
        <v>389</v>
      </c>
      <c r="B16" s="291" t="s">
        <v>251</v>
      </c>
      <c r="C16" s="292" t="s">
        <v>386</v>
      </c>
      <c r="D16" s="292" t="s">
        <v>252</v>
      </c>
      <c r="E16" s="292"/>
      <c r="F16" s="292"/>
      <c r="G16" s="292"/>
      <c r="H16" s="293" t="e">
        <f>H25</f>
        <v>#REF!</v>
      </c>
      <c r="I16" s="293" t="e">
        <f>I25</f>
        <v>#REF!</v>
      </c>
      <c r="J16" s="293" t="e">
        <f>J25</f>
        <v>#REF!</v>
      </c>
      <c r="K16" s="293" t="e">
        <f>K25+K18</f>
        <v>#REF!</v>
      </c>
      <c r="L16" s="293" t="e">
        <f>L25+L18</f>
        <v>#REF!</v>
      </c>
      <c r="M16" s="293" t="e">
        <f>M25+M18</f>
        <v>#REF!</v>
      </c>
      <c r="N16" s="285">
        <f>N17</f>
        <v>3816.3</v>
      </c>
      <c r="R16" s="145"/>
      <c r="S16" s="145"/>
    </row>
    <row r="17" spans="1:19" ht="42.75" customHeight="1">
      <c r="A17" s="290" t="s">
        <v>95</v>
      </c>
      <c r="B17" s="298" t="s">
        <v>303</v>
      </c>
      <c r="C17" s="299" t="s">
        <v>386</v>
      </c>
      <c r="D17" s="299" t="s">
        <v>252</v>
      </c>
      <c r="E17" s="292" t="s">
        <v>304</v>
      </c>
      <c r="F17" s="299"/>
      <c r="G17" s="292"/>
      <c r="H17" s="293" t="e">
        <f>#REF!</f>
        <v>#REF!</v>
      </c>
      <c r="I17" s="293" t="e">
        <f>#REF!</f>
        <v>#REF!</v>
      </c>
      <c r="J17" s="293" t="e">
        <f>#REF!</f>
        <v>#REF!</v>
      </c>
      <c r="K17" s="293" t="e">
        <f>#REF!</f>
        <v>#REF!</v>
      </c>
      <c r="L17" s="293" t="e">
        <f>#REF!</f>
        <v>#REF!</v>
      </c>
      <c r="M17" s="293" t="e">
        <f>#REF!</f>
        <v>#REF!</v>
      </c>
      <c r="N17" s="285">
        <f>N25+N18</f>
        <v>3816.3</v>
      </c>
      <c r="Q17" s="145"/>
      <c r="R17" s="145"/>
      <c r="S17" s="145"/>
    </row>
    <row r="18" spans="1:19" ht="32.25" customHeight="1">
      <c r="A18" s="290" t="s">
        <v>390</v>
      </c>
      <c r="B18" s="291" t="s">
        <v>305</v>
      </c>
      <c r="C18" s="292" t="s">
        <v>386</v>
      </c>
      <c r="D18" s="292" t="s">
        <v>252</v>
      </c>
      <c r="E18" s="292" t="s">
        <v>306</v>
      </c>
      <c r="F18" s="292"/>
      <c r="G18" s="292"/>
      <c r="H18" s="293"/>
      <c r="I18" s="293"/>
      <c r="J18" s="293"/>
      <c r="K18" s="293" t="e">
        <f>K20+#REF!</f>
        <v>#REF!</v>
      </c>
      <c r="L18" s="293" t="e">
        <f>L20+#REF!</f>
        <v>#REF!</v>
      </c>
      <c r="M18" s="293" t="e">
        <f>M20+#REF!</f>
        <v>#REF!</v>
      </c>
      <c r="N18" s="285">
        <f>N20+N22+N24</f>
        <v>3657.9</v>
      </c>
    </row>
    <row r="19" spans="1:19" ht="56.25" customHeight="1">
      <c r="A19" s="294" t="s">
        <v>391</v>
      </c>
      <c r="B19" s="300" t="s">
        <v>307</v>
      </c>
      <c r="C19" s="296" t="s">
        <v>386</v>
      </c>
      <c r="D19" s="296" t="s">
        <v>252</v>
      </c>
      <c r="E19" s="296" t="s">
        <v>306</v>
      </c>
      <c r="F19" s="296" t="s">
        <v>300</v>
      </c>
      <c r="G19" s="296"/>
      <c r="H19" s="297"/>
      <c r="I19" s="297"/>
      <c r="J19" s="297"/>
      <c r="K19" s="297">
        <v>519.5</v>
      </c>
      <c r="L19" s="297">
        <v>330.8</v>
      </c>
      <c r="M19" s="297">
        <v>519.70000000000005</v>
      </c>
      <c r="N19" s="438">
        <f>N20</f>
        <v>2856.8</v>
      </c>
    </row>
    <row r="20" spans="1:19" ht="38.25" customHeight="1">
      <c r="A20" s="294" t="s">
        <v>392</v>
      </c>
      <c r="B20" s="300" t="s">
        <v>308</v>
      </c>
      <c r="C20" s="296" t="s">
        <v>386</v>
      </c>
      <c r="D20" s="296" t="s">
        <v>252</v>
      </c>
      <c r="E20" s="296" t="s">
        <v>306</v>
      </c>
      <c r="F20" s="296" t="s">
        <v>302</v>
      </c>
      <c r="G20" s="296"/>
      <c r="H20" s="297"/>
      <c r="I20" s="297"/>
      <c r="J20" s="297"/>
      <c r="K20" s="297">
        <v>519.5</v>
      </c>
      <c r="L20" s="297">
        <v>330.8</v>
      </c>
      <c r="M20" s="297">
        <v>519.70000000000005</v>
      </c>
      <c r="N20" s="273">
        <v>2856.8</v>
      </c>
    </row>
    <row r="21" spans="1:19" ht="28.5" customHeight="1">
      <c r="A21" s="294" t="s">
        <v>393</v>
      </c>
      <c r="B21" s="300" t="s">
        <v>309</v>
      </c>
      <c r="C21" s="296" t="s">
        <v>386</v>
      </c>
      <c r="D21" s="296" t="s">
        <v>252</v>
      </c>
      <c r="E21" s="296" t="s">
        <v>306</v>
      </c>
      <c r="F21" s="296" t="s">
        <v>310</v>
      </c>
      <c r="G21" s="296"/>
      <c r="H21" s="297"/>
      <c r="I21" s="297"/>
      <c r="J21" s="297"/>
      <c r="K21" s="297">
        <v>519.5</v>
      </c>
      <c r="L21" s="297">
        <v>330.8</v>
      </c>
      <c r="M21" s="297">
        <v>519.70000000000005</v>
      </c>
      <c r="N21" s="273">
        <f>N22</f>
        <v>800</v>
      </c>
      <c r="Q21" s="145"/>
    </row>
    <row r="22" spans="1:19" ht="31.5" customHeight="1">
      <c r="A22" s="294" t="s">
        <v>394</v>
      </c>
      <c r="B22" s="295" t="s">
        <v>311</v>
      </c>
      <c r="C22" s="296" t="s">
        <v>386</v>
      </c>
      <c r="D22" s="296" t="s">
        <v>252</v>
      </c>
      <c r="E22" s="296" t="s">
        <v>306</v>
      </c>
      <c r="F22" s="296" t="s">
        <v>312</v>
      </c>
      <c r="G22" s="296"/>
      <c r="H22" s="297"/>
      <c r="I22" s="297"/>
      <c r="J22" s="297"/>
      <c r="K22" s="297">
        <v>519.5</v>
      </c>
      <c r="L22" s="297">
        <v>330.8</v>
      </c>
      <c r="M22" s="297">
        <v>519.70000000000005</v>
      </c>
      <c r="N22" s="273">
        <v>800</v>
      </c>
    </row>
    <row r="23" spans="1:19" ht="26.25" customHeight="1">
      <c r="A23" s="294" t="s">
        <v>395</v>
      </c>
      <c r="B23" s="301" t="s">
        <v>313</v>
      </c>
      <c r="C23" s="296" t="s">
        <v>386</v>
      </c>
      <c r="D23" s="296" t="s">
        <v>252</v>
      </c>
      <c r="E23" s="296" t="s">
        <v>306</v>
      </c>
      <c r="F23" s="296" t="s">
        <v>314</v>
      </c>
      <c r="G23" s="296"/>
      <c r="H23" s="297"/>
      <c r="I23" s="297"/>
      <c r="J23" s="297"/>
      <c r="K23" s="297"/>
      <c r="L23" s="297"/>
      <c r="M23" s="297"/>
      <c r="N23" s="273">
        <f>N24</f>
        <v>1.1000000000000001</v>
      </c>
    </row>
    <row r="24" spans="1:19" ht="24.75" customHeight="1">
      <c r="A24" s="294" t="s">
        <v>396</v>
      </c>
      <c r="B24" s="295" t="s">
        <v>397</v>
      </c>
      <c r="C24" s="296" t="s">
        <v>386</v>
      </c>
      <c r="D24" s="296" t="s">
        <v>252</v>
      </c>
      <c r="E24" s="296" t="s">
        <v>306</v>
      </c>
      <c r="F24" s="296" t="s">
        <v>316</v>
      </c>
      <c r="G24" s="296"/>
      <c r="H24" s="297"/>
      <c r="I24" s="297"/>
      <c r="J24" s="297"/>
      <c r="K24" s="297"/>
      <c r="L24" s="297"/>
      <c r="M24" s="297"/>
      <c r="N24" s="273">
        <v>1.1000000000000001</v>
      </c>
    </row>
    <row r="25" spans="1:19" ht="30" customHeight="1">
      <c r="A25" s="290" t="s">
        <v>398</v>
      </c>
      <c r="B25" s="298" t="s">
        <v>317</v>
      </c>
      <c r="C25" s="299" t="s">
        <v>386</v>
      </c>
      <c r="D25" s="299" t="s">
        <v>252</v>
      </c>
      <c r="E25" s="292" t="s">
        <v>318</v>
      </c>
      <c r="F25" s="299"/>
      <c r="G25" s="292"/>
      <c r="H25" s="293" t="e">
        <f>#REF!</f>
        <v>#REF!</v>
      </c>
      <c r="I25" s="293" t="e">
        <f>#REF!</f>
        <v>#REF!</v>
      </c>
      <c r="J25" s="293" t="e">
        <f>#REF!</f>
        <v>#REF!</v>
      </c>
      <c r="K25" s="293" t="e">
        <f>#REF!</f>
        <v>#REF!</v>
      </c>
      <c r="L25" s="293" t="e">
        <f>#REF!</f>
        <v>#REF!</v>
      </c>
      <c r="M25" s="293" t="e">
        <f>#REF!</f>
        <v>#REF!</v>
      </c>
      <c r="N25" s="434">
        <f>N26</f>
        <v>158.4</v>
      </c>
    </row>
    <row r="26" spans="1:19" ht="51" customHeight="1">
      <c r="A26" s="294" t="s">
        <v>399</v>
      </c>
      <c r="B26" s="295" t="s">
        <v>299</v>
      </c>
      <c r="C26" s="296" t="s">
        <v>386</v>
      </c>
      <c r="D26" s="296" t="s">
        <v>252</v>
      </c>
      <c r="E26" s="296" t="s">
        <v>318</v>
      </c>
      <c r="F26" s="296" t="s">
        <v>300</v>
      </c>
      <c r="G26" s="296"/>
      <c r="H26" s="297" t="e">
        <f>[3]роспись!H13</f>
        <v>#REF!</v>
      </c>
      <c r="I26" s="297">
        <v>530.70000000000005</v>
      </c>
      <c r="J26" s="297">
        <v>753.2</v>
      </c>
      <c r="K26" s="297">
        <v>918.9</v>
      </c>
      <c r="L26" s="297">
        <v>606.1</v>
      </c>
      <c r="M26" s="297">
        <v>918.9</v>
      </c>
      <c r="N26" s="273">
        <f>N27</f>
        <v>158.4</v>
      </c>
    </row>
    <row r="27" spans="1:19" ht="36" customHeight="1" thickBot="1">
      <c r="A27" s="294" t="s">
        <v>400</v>
      </c>
      <c r="B27" s="295" t="s">
        <v>301</v>
      </c>
      <c r="C27" s="296" t="s">
        <v>386</v>
      </c>
      <c r="D27" s="296" t="s">
        <v>252</v>
      </c>
      <c r="E27" s="296" t="s">
        <v>318</v>
      </c>
      <c r="F27" s="296" t="s">
        <v>302</v>
      </c>
      <c r="G27" s="296"/>
      <c r="H27" s="297" t="e">
        <f>[3]роспись!H14</f>
        <v>#REF!</v>
      </c>
      <c r="I27" s="297">
        <v>530.70000000000005</v>
      </c>
      <c r="J27" s="297">
        <v>753.2</v>
      </c>
      <c r="K27" s="297">
        <v>918.9</v>
      </c>
      <c r="L27" s="297">
        <v>606.1</v>
      </c>
      <c r="M27" s="297">
        <v>918.9</v>
      </c>
      <c r="N27" s="273">
        <v>158.4</v>
      </c>
    </row>
    <row r="28" spans="1:19" ht="26.25" customHeight="1" thickBot="1">
      <c r="A28" s="287" t="s">
        <v>169</v>
      </c>
      <c r="B28" s="427" t="s">
        <v>401</v>
      </c>
      <c r="C28" s="296" t="s">
        <v>386</v>
      </c>
      <c r="D28" s="296" t="s">
        <v>248</v>
      </c>
      <c r="E28" s="296"/>
      <c r="F28" s="296"/>
      <c r="G28" s="296"/>
      <c r="H28" s="297"/>
      <c r="I28" s="297"/>
      <c r="J28" s="297"/>
      <c r="K28" s="297"/>
      <c r="L28" s="297"/>
      <c r="M28" s="297"/>
      <c r="N28" s="285">
        <f>N29</f>
        <v>96</v>
      </c>
    </row>
    <row r="29" spans="1:19" ht="42.75" customHeight="1" thickBot="1">
      <c r="A29" s="302" t="s">
        <v>73</v>
      </c>
      <c r="B29" s="303" t="s">
        <v>343</v>
      </c>
      <c r="C29" s="292" t="s">
        <v>386</v>
      </c>
      <c r="D29" s="292" t="s">
        <v>260</v>
      </c>
      <c r="E29" s="292" t="s">
        <v>344</v>
      </c>
      <c r="F29" s="292"/>
      <c r="G29" s="296"/>
      <c r="H29" s="297">
        <f>H31</f>
        <v>70</v>
      </c>
      <c r="I29" s="297">
        <f t="shared" ref="I29:N29" si="1">I31</f>
        <v>0</v>
      </c>
      <c r="J29" s="297">
        <f t="shared" si="1"/>
        <v>20</v>
      </c>
      <c r="K29" s="293">
        <f t="shared" si="1"/>
        <v>60</v>
      </c>
      <c r="L29" s="293">
        <f t="shared" si="1"/>
        <v>30</v>
      </c>
      <c r="M29" s="293">
        <f t="shared" si="1"/>
        <v>60</v>
      </c>
      <c r="N29" s="434">
        <f t="shared" si="1"/>
        <v>96</v>
      </c>
    </row>
    <row r="30" spans="1:19" ht="29.25" customHeight="1">
      <c r="A30" s="304" t="s">
        <v>76</v>
      </c>
      <c r="B30" s="305" t="s">
        <v>313</v>
      </c>
      <c r="C30" s="296" t="s">
        <v>386</v>
      </c>
      <c r="D30" s="296" t="s">
        <v>260</v>
      </c>
      <c r="E30" s="296" t="s">
        <v>344</v>
      </c>
      <c r="F30" s="296" t="s">
        <v>314</v>
      </c>
      <c r="G30" s="296"/>
      <c r="H30" s="297">
        <v>70</v>
      </c>
      <c r="I30" s="297"/>
      <c r="J30" s="297">
        <v>20</v>
      </c>
      <c r="K30" s="297">
        <v>60</v>
      </c>
      <c r="L30" s="297">
        <v>30</v>
      </c>
      <c r="M30" s="297">
        <v>60</v>
      </c>
      <c r="N30" s="273">
        <f>N31</f>
        <v>96</v>
      </c>
    </row>
    <row r="31" spans="1:19" ht="29.25" customHeight="1" thickBot="1">
      <c r="A31" s="304" t="s">
        <v>79</v>
      </c>
      <c r="B31" s="305" t="s">
        <v>315</v>
      </c>
      <c r="C31" s="296" t="s">
        <v>386</v>
      </c>
      <c r="D31" s="296" t="s">
        <v>260</v>
      </c>
      <c r="E31" s="296" t="s">
        <v>344</v>
      </c>
      <c r="F31" s="296" t="s">
        <v>316</v>
      </c>
      <c r="G31" s="296"/>
      <c r="H31" s="297">
        <v>70</v>
      </c>
      <c r="I31" s="297"/>
      <c r="J31" s="297">
        <v>20</v>
      </c>
      <c r="K31" s="297">
        <v>60</v>
      </c>
      <c r="L31" s="297">
        <v>30</v>
      </c>
      <c r="M31" s="297">
        <v>60</v>
      </c>
      <c r="N31" s="273">
        <v>96</v>
      </c>
    </row>
    <row r="32" spans="1:19" ht="27" hidden="1" customHeight="1">
      <c r="A32" s="294" t="s">
        <v>402</v>
      </c>
      <c r="B32" s="291" t="s">
        <v>247</v>
      </c>
      <c r="C32" s="292" t="s">
        <v>403</v>
      </c>
      <c r="D32" s="292" t="s">
        <v>248</v>
      </c>
      <c r="E32" s="296"/>
      <c r="F32" s="296"/>
      <c r="G32" s="296"/>
      <c r="H32" s="297"/>
      <c r="I32" s="297"/>
      <c r="J32" s="297"/>
      <c r="K32" s="297"/>
      <c r="L32" s="297"/>
      <c r="M32" s="297"/>
      <c r="N32" s="285">
        <f>N33</f>
        <v>0</v>
      </c>
    </row>
    <row r="33" spans="1:17" ht="24.75" hidden="1" customHeight="1">
      <c r="A33" s="302" t="s">
        <v>73</v>
      </c>
      <c r="B33" s="303" t="s">
        <v>255</v>
      </c>
      <c r="C33" s="306" t="s">
        <v>403</v>
      </c>
      <c r="D33" s="292" t="s">
        <v>256</v>
      </c>
      <c r="E33" s="292" t="s">
        <v>404</v>
      </c>
      <c r="F33" s="292"/>
      <c r="G33" s="292"/>
      <c r="H33" s="292"/>
      <c r="I33" s="292"/>
      <c r="J33" s="292"/>
      <c r="K33" s="292"/>
      <c r="L33" s="292"/>
      <c r="M33" s="292"/>
      <c r="N33" s="285">
        <f>N34</f>
        <v>0</v>
      </c>
    </row>
    <row r="34" spans="1:17" ht="23.25" hidden="1" customHeight="1">
      <c r="A34" s="304" t="s">
        <v>76</v>
      </c>
      <c r="B34" s="307" t="s">
        <v>330</v>
      </c>
      <c r="C34" s="308" t="s">
        <v>403</v>
      </c>
      <c r="D34" s="308" t="s">
        <v>256</v>
      </c>
      <c r="E34" s="308" t="s">
        <v>404</v>
      </c>
      <c r="F34" s="308" t="s">
        <v>310</v>
      </c>
      <c r="G34" s="309"/>
      <c r="H34" s="310"/>
      <c r="I34" s="310"/>
      <c r="J34" s="310"/>
      <c r="K34" s="329"/>
      <c r="L34" s="330"/>
      <c r="M34" s="330"/>
      <c r="N34" s="273">
        <f>N35</f>
        <v>0</v>
      </c>
    </row>
    <row r="35" spans="1:17" ht="16.149999999999999" hidden="1" customHeight="1">
      <c r="A35" s="304" t="s">
        <v>79</v>
      </c>
      <c r="B35" s="307" t="s">
        <v>331</v>
      </c>
      <c r="C35" s="308" t="s">
        <v>403</v>
      </c>
      <c r="D35" s="308" t="s">
        <v>256</v>
      </c>
      <c r="E35" s="308" t="s">
        <v>404</v>
      </c>
      <c r="F35" s="308" t="s">
        <v>312</v>
      </c>
      <c r="G35" s="309"/>
      <c r="H35" s="310"/>
      <c r="I35" s="310"/>
      <c r="J35" s="310"/>
      <c r="K35" s="329"/>
      <c r="L35" s="330"/>
      <c r="M35" s="330"/>
      <c r="N35" s="439">
        <v>0</v>
      </c>
    </row>
    <row r="36" spans="1:17" ht="40.5" customHeight="1" thickBot="1">
      <c r="A36" s="311" t="s">
        <v>169</v>
      </c>
      <c r="B36" s="288" t="s">
        <v>405</v>
      </c>
      <c r="C36" s="287" t="s">
        <v>406</v>
      </c>
      <c r="D36" s="287"/>
      <c r="E36" s="287"/>
      <c r="F36" s="287"/>
      <c r="G36" s="292"/>
      <c r="H36" s="293" t="e">
        <f>H37+#REF!+#REF!</f>
        <v>#REF!</v>
      </c>
      <c r="I36" s="293" t="e">
        <f>I37+#REF!+#REF!</f>
        <v>#REF!</v>
      </c>
      <c r="J36" s="293" t="e">
        <f>J37+#REF!+#REF!</f>
        <v>#REF!</v>
      </c>
      <c r="K36" s="289" t="e">
        <f>K37+K87+K107+K125+K137+K153+#REF!+K170+K97</f>
        <v>#REF!</v>
      </c>
      <c r="L36" s="289" t="e">
        <f>L37+L87+L107+L125+L137+L153+#REF!+L170+L97</f>
        <v>#REF!</v>
      </c>
      <c r="M36" s="289" t="e">
        <f>M37+M87+M107+M125+M137+M153+#REF!+M170+M97</f>
        <v>#REF!</v>
      </c>
      <c r="N36" s="437">
        <f>N37+N87+N92+N107+N125+N137+N154+N159+N162+N170</f>
        <v>211414.39999999999</v>
      </c>
    </row>
    <row r="37" spans="1:17" ht="25.9" customHeight="1" thickBot="1">
      <c r="A37" s="290" t="s">
        <v>387</v>
      </c>
      <c r="B37" s="427" t="s">
        <v>247</v>
      </c>
      <c r="C37" s="292" t="s">
        <v>406</v>
      </c>
      <c r="D37" s="292" t="s">
        <v>248</v>
      </c>
      <c r="E37" s="292"/>
      <c r="F37" s="292"/>
      <c r="G37" s="292"/>
      <c r="H37" s="293" t="e">
        <f>H38+#REF!+H42</f>
        <v>#REF!</v>
      </c>
      <c r="I37" s="293" t="e">
        <f>I38+#REF!</f>
        <v>#REF!</v>
      </c>
      <c r="J37" s="293" t="e">
        <f>J38+#REF!</f>
        <v>#REF!</v>
      </c>
      <c r="K37" s="293" t="e">
        <f>K38+K55+K59</f>
        <v>#REF!</v>
      </c>
      <c r="L37" s="293" t="e">
        <f>L38+L55+L59</f>
        <v>#REF!</v>
      </c>
      <c r="M37" s="293" t="e">
        <f>M38+M55+M59</f>
        <v>#REF!</v>
      </c>
      <c r="N37" s="271">
        <f>N38+N55+N59</f>
        <v>29451.9</v>
      </c>
      <c r="P37" s="145"/>
      <c r="Q37" s="145"/>
    </row>
    <row r="38" spans="1:17" ht="56.25" customHeight="1" thickBot="1">
      <c r="A38" s="312" t="s">
        <v>407</v>
      </c>
      <c r="B38" s="291" t="s">
        <v>253</v>
      </c>
      <c r="C38" s="292" t="s">
        <v>406</v>
      </c>
      <c r="D38" s="292" t="s">
        <v>254</v>
      </c>
      <c r="E38" s="292"/>
      <c r="F38" s="292"/>
      <c r="G38" s="296"/>
      <c r="H38" s="297" t="e">
        <f>#REF!</f>
        <v>#REF!</v>
      </c>
      <c r="I38" s="297" t="e">
        <f>#REF!</f>
        <v>#REF!</v>
      </c>
      <c r="J38" s="297" t="e">
        <f>#REF!</f>
        <v>#REF!</v>
      </c>
      <c r="K38" s="293" t="e">
        <f>#REF!+K40+#REF!</f>
        <v>#REF!</v>
      </c>
      <c r="L38" s="293" t="e">
        <f>#REF!+L40+#REF!</f>
        <v>#REF!</v>
      </c>
      <c r="M38" s="293" t="e">
        <f>#REF!+M40+#REF!</f>
        <v>#REF!</v>
      </c>
      <c r="N38" s="440">
        <f>N39+N50</f>
        <v>28038.300000000003</v>
      </c>
    </row>
    <row r="39" spans="1:17" ht="40.9" customHeight="1">
      <c r="A39" s="312" t="s">
        <v>76</v>
      </c>
      <c r="B39" s="291" t="s">
        <v>319</v>
      </c>
      <c r="C39" s="292" t="s">
        <v>406</v>
      </c>
      <c r="D39" s="292" t="s">
        <v>254</v>
      </c>
      <c r="E39" s="292" t="s">
        <v>320</v>
      </c>
      <c r="F39" s="292"/>
      <c r="G39" s="292"/>
      <c r="H39" s="293">
        <v>812</v>
      </c>
      <c r="I39" s="293">
        <v>615.29999999999995</v>
      </c>
      <c r="J39" s="293">
        <v>812</v>
      </c>
      <c r="K39" s="293" t="e">
        <f>#REF!</f>
        <v>#REF!</v>
      </c>
      <c r="L39" s="293" t="e">
        <f>#REF!</f>
        <v>#REF!</v>
      </c>
      <c r="M39" s="293" t="e">
        <f>#REF!</f>
        <v>#REF!</v>
      </c>
      <c r="N39" s="285">
        <f>N40+N47</f>
        <v>26895.4</v>
      </c>
    </row>
    <row r="40" spans="1:17" ht="36.75" customHeight="1">
      <c r="A40" s="302" t="s">
        <v>82</v>
      </c>
      <c r="B40" s="303" t="s">
        <v>321</v>
      </c>
      <c r="C40" s="292" t="s">
        <v>406</v>
      </c>
      <c r="D40" s="292" t="s">
        <v>254</v>
      </c>
      <c r="E40" s="292" t="s">
        <v>322</v>
      </c>
      <c r="F40" s="292"/>
      <c r="G40" s="292"/>
      <c r="H40" s="293">
        <f>[3]роспись!H22</f>
        <v>8080.0000000000009</v>
      </c>
      <c r="I40" s="293">
        <v>5102.6000000000004</v>
      </c>
      <c r="J40" s="293">
        <v>8080</v>
      </c>
      <c r="K40" s="293" t="e">
        <f>K42+K44</f>
        <v>#REF!</v>
      </c>
      <c r="L40" s="293" t="e">
        <f>L42+L44</f>
        <v>#REF!</v>
      </c>
      <c r="M40" s="293" t="e">
        <f>M42+M44</f>
        <v>#REF!</v>
      </c>
      <c r="N40" s="285">
        <f>N41+N43+N45</f>
        <v>26490.400000000001</v>
      </c>
    </row>
    <row r="41" spans="1:17" ht="56.45" customHeight="1">
      <c r="A41" s="313" t="s">
        <v>85</v>
      </c>
      <c r="B41" s="295" t="s">
        <v>307</v>
      </c>
      <c r="C41" s="296" t="s">
        <v>406</v>
      </c>
      <c r="D41" s="296" t="s">
        <v>254</v>
      </c>
      <c r="E41" s="296" t="s">
        <v>322</v>
      </c>
      <c r="F41" s="296" t="s">
        <v>300</v>
      </c>
      <c r="G41" s="308" t="s">
        <v>408</v>
      </c>
      <c r="H41" s="314">
        <f>H42</f>
        <v>12.7</v>
      </c>
      <c r="I41" s="314">
        <f>I42</f>
        <v>0</v>
      </c>
      <c r="J41" s="314" t="str">
        <f>J42</f>
        <v>12,7</v>
      </c>
      <c r="K41" s="297">
        <v>8250.9</v>
      </c>
      <c r="L41" s="314">
        <v>5168.5</v>
      </c>
      <c r="M41" s="314">
        <v>8250.9</v>
      </c>
      <c r="N41" s="441">
        <f>N42</f>
        <v>10907.8</v>
      </c>
    </row>
    <row r="42" spans="1:17" ht="33" customHeight="1">
      <c r="A42" s="313" t="s">
        <v>409</v>
      </c>
      <c r="B42" s="295" t="s">
        <v>308</v>
      </c>
      <c r="C42" s="296" t="s">
        <v>406</v>
      </c>
      <c r="D42" s="296" t="s">
        <v>254</v>
      </c>
      <c r="E42" s="296" t="s">
        <v>322</v>
      </c>
      <c r="F42" s="296" t="s">
        <v>302</v>
      </c>
      <c r="G42" s="308" t="s">
        <v>408</v>
      </c>
      <c r="H42" s="314">
        <f>H44</f>
        <v>12.7</v>
      </c>
      <c r="I42" s="314">
        <f>I44</f>
        <v>0</v>
      </c>
      <c r="J42" s="314" t="str">
        <f>J44</f>
        <v>12,7</v>
      </c>
      <c r="K42" s="297">
        <v>8250.9</v>
      </c>
      <c r="L42" s="314">
        <v>5168.5</v>
      </c>
      <c r="M42" s="314">
        <v>8250.9</v>
      </c>
      <c r="N42" s="442">
        <v>10907.8</v>
      </c>
    </row>
    <row r="43" spans="1:17" ht="31.5" customHeight="1">
      <c r="A43" s="313" t="s">
        <v>410</v>
      </c>
      <c r="B43" s="300" t="s">
        <v>309</v>
      </c>
      <c r="C43" s="296" t="s">
        <v>406</v>
      </c>
      <c r="D43" s="296" t="s">
        <v>254</v>
      </c>
      <c r="E43" s="296" t="s">
        <v>322</v>
      </c>
      <c r="F43" s="296" t="s">
        <v>310</v>
      </c>
      <c r="G43" s="308" t="s">
        <v>408</v>
      </c>
      <c r="H43" s="314" t="e">
        <f>[3]роспись!H36</f>
        <v>#REF!</v>
      </c>
      <c r="I43" s="314"/>
      <c r="J43" s="314" t="s">
        <v>411</v>
      </c>
      <c r="K43" s="297" t="e">
        <f>K44+#REF!</f>
        <v>#REF!</v>
      </c>
      <c r="L43" s="297" t="e">
        <f>L44+#REF!</f>
        <v>#REF!</v>
      </c>
      <c r="M43" s="297" t="e">
        <f>M44+#REF!</f>
        <v>#REF!</v>
      </c>
      <c r="N43" s="273">
        <f>N44</f>
        <v>15577.6</v>
      </c>
    </row>
    <row r="44" spans="1:17" ht="31.5" customHeight="1">
      <c r="A44" s="313" t="s">
        <v>412</v>
      </c>
      <c r="B44" s="295" t="s">
        <v>311</v>
      </c>
      <c r="C44" s="296" t="s">
        <v>406</v>
      </c>
      <c r="D44" s="296" t="s">
        <v>254</v>
      </c>
      <c r="E44" s="296" t="s">
        <v>322</v>
      </c>
      <c r="F44" s="296" t="s">
        <v>312</v>
      </c>
      <c r="G44" s="308" t="s">
        <v>408</v>
      </c>
      <c r="H44" s="314">
        <f>[3]роспись!H37</f>
        <v>12.7</v>
      </c>
      <c r="I44" s="314"/>
      <c r="J44" s="314" t="s">
        <v>411</v>
      </c>
      <c r="K44" s="297" t="e">
        <f>#REF!+#REF!</f>
        <v>#REF!</v>
      </c>
      <c r="L44" s="297" t="e">
        <f>#REF!+#REF!</f>
        <v>#REF!</v>
      </c>
      <c r="M44" s="297" t="e">
        <f>#REF!+#REF!</f>
        <v>#REF!</v>
      </c>
      <c r="N44" s="273">
        <v>15577.6</v>
      </c>
    </row>
    <row r="45" spans="1:17" ht="18.600000000000001" customHeight="1">
      <c r="A45" s="313" t="s">
        <v>413</v>
      </c>
      <c r="B45" s="301" t="s">
        <v>313</v>
      </c>
      <c r="C45" s="315" t="s">
        <v>406</v>
      </c>
      <c r="D45" s="315" t="s">
        <v>254</v>
      </c>
      <c r="E45" s="296" t="s">
        <v>322</v>
      </c>
      <c r="F45" s="296" t="s">
        <v>314</v>
      </c>
      <c r="G45" s="308" t="s">
        <v>408</v>
      </c>
      <c r="H45" s="314" t="e">
        <f>[3]роспись!H38</f>
        <v>#REF!</v>
      </c>
      <c r="I45" s="314"/>
      <c r="J45" s="314" t="s">
        <v>411</v>
      </c>
      <c r="K45" s="297" t="e">
        <f>K46+#REF!</f>
        <v>#REF!</v>
      </c>
      <c r="L45" s="297" t="e">
        <f>L46+#REF!</f>
        <v>#REF!</v>
      </c>
      <c r="M45" s="297" t="e">
        <f>M46+#REF!</f>
        <v>#REF!</v>
      </c>
      <c r="N45" s="438">
        <f>N46</f>
        <v>5</v>
      </c>
    </row>
    <row r="46" spans="1:17" ht="21" customHeight="1">
      <c r="A46" s="313" t="s">
        <v>414</v>
      </c>
      <c r="B46" s="295" t="s">
        <v>397</v>
      </c>
      <c r="C46" s="315" t="s">
        <v>406</v>
      </c>
      <c r="D46" s="315" t="s">
        <v>254</v>
      </c>
      <c r="E46" s="296" t="s">
        <v>322</v>
      </c>
      <c r="F46" s="296" t="s">
        <v>316</v>
      </c>
      <c r="G46" s="308" t="s">
        <v>408</v>
      </c>
      <c r="H46" s="314" t="e">
        <f>[3]роспись!H39</f>
        <v>#REF!</v>
      </c>
      <c r="I46" s="314"/>
      <c r="J46" s="314" t="s">
        <v>411</v>
      </c>
      <c r="K46" s="297" t="e">
        <f>#REF!+#REF!</f>
        <v>#REF!</v>
      </c>
      <c r="L46" s="297" t="e">
        <f>#REF!+#REF!</f>
        <v>#REF!</v>
      </c>
      <c r="M46" s="297" t="e">
        <f>#REF!+#REF!</f>
        <v>#REF!</v>
      </c>
      <c r="N46" s="273">
        <v>5</v>
      </c>
    </row>
    <row r="47" spans="1:17" ht="27" customHeight="1">
      <c r="A47" s="302" t="s">
        <v>89</v>
      </c>
      <c r="B47" s="291" t="s">
        <v>323</v>
      </c>
      <c r="C47" s="309" t="s">
        <v>406</v>
      </c>
      <c r="D47" s="309" t="s">
        <v>254</v>
      </c>
      <c r="E47" s="292" t="s">
        <v>324</v>
      </c>
      <c r="F47" s="292"/>
      <c r="G47" s="306"/>
      <c r="H47" s="316"/>
      <c r="I47" s="316"/>
      <c r="J47" s="316"/>
      <c r="K47" s="293"/>
      <c r="L47" s="293"/>
      <c r="M47" s="293"/>
      <c r="N47" s="434">
        <f>N48</f>
        <v>405</v>
      </c>
    </row>
    <row r="48" spans="1:17" ht="22.9" customHeight="1">
      <c r="A48" s="313" t="s">
        <v>415</v>
      </c>
      <c r="B48" s="317" t="s">
        <v>325</v>
      </c>
      <c r="C48" s="315" t="s">
        <v>406</v>
      </c>
      <c r="D48" s="315" t="s">
        <v>254</v>
      </c>
      <c r="E48" s="296" t="s">
        <v>324</v>
      </c>
      <c r="F48" s="296" t="s">
        <v>300</v>
      </c>
      <c r="G48" s="308"/>
      <c r="H48" s="314"/>
      <c r="I48" s="314"/>
      <c r="J48" s="314"/>
      <c r="K48" s="297"/>
      <c r="L48" s="297"/>
      <c r="M48" s="297"/>
      <c r="N48" s="273">
        <f>N49</f>
        <v>405</v>
      </c>
    </row>
    <row r="49" spans="1:14" ht="20.25" customHeight="1">
      <c r="A49" s="313" t="s">
        <v>416</v>
      </c>
      <c r="B49" s="318" t="s">
        <v>326</v>
      </c>
      <c r="C49" s="315" t="s">
        <v>406</v>
      </c>
      <c r="D49" s="315" t="s">
        <v>254</v>
      </c>
      <c r="E49" s="296" t="s">
        <v>324</v>
      </c>
      <c r="F49" s="296" t="s">
        <v>302</v>
      </c>
      <c r="G49" s="308"/>
      <c r="H49" s="314"/>
      <c r="I49" s="314"/>
      <c r="J49" s="314"/>
      <c r="K49" s="297"/>
      <c r="L49" s="297"/>
      <c r="M49" s="297"/>
      <c r="N49" s="273">
        <v>405</v>
      </c>
    </row>
    <row r="50" spans="1:14" ht="65.25" customHeight="1">
      <c r="A50" s="302" t="s">
        <v>417</v>
      </c>
      <c r="B50" s="303" t="s">
        <v>579</v>
      </c>
      <c r="C50" s="292" t="s">
        <v>406</v>
      </c>
      <c r="D50" s="292" t="s">
        <v>254</v>
      </c>
      <c r="E50" s="306" t="s">
        <v>328</v>
      </c>
      <c r="F50" s="292"/>
      <c r="G50" s="319"/>
      <c r="H50" s="320"/>
      <c r="I50" s="331"/>
      <c r="J50" s="331"/>
      <c r="K50" s="293">
        <v>657.2</v>
      </c>
      <c r="L50" s="293">
        <v>424.8</v>
      </c>
      <c r="M50" s="293">
        <v>657.2</v>
      </c>
      <c r="N50" s="434">
        <f>N51+N53</f>
        <v>1142.9000000000001</v>
      </c>
    </row>
    <row r="51" spans="1:14" ht="51.75" customHeight="1">
      <c r="A51" s="313" t="s">
        <v>418</v>
      </c>
      <c r="B51" s="295" t="s">
        <v>307</v>
      </c>
      <c r="C51" s="296" t="s">
        <v>406</v>
      </c>
      <c r="D51" s="296" t="s">
        <v>254</v>
      </c>
      <c r="E51" s="308" t="s">
        <v>328</v>
      </c>
      <c r="F51" s="296" t="s">
        <v>300</v>
      </c>
      <c r="G51" s="321"/>
      <c r="H51" s="322"/>
      <c r="I51" s="332"/>
      <c r="J51" s="332"/>
      <c r="K51" s="297"/>
      <c r="L51" s="297"/>
      <c r="M51" s="297"/>
      <c r="N51" s="273">
        <f>N52</f>
        <v>1063.4000000000001</v>
      </c>
    </row>
    <row r="52" spans="1:14" ht="33" customHeight="1">
      <c r="A52" s="313" t="s">
        <v>419</v>
      </c>
      <c r="B52" s="295" t="s">
        <v>308</v>
      </c>
      <c r="C52" s="296" t="s">
        <v>406</v>
      </c>
      <c r="D52" s="296" t="s">
        <v>254</v>
      </c>
      <c r="E52" s="308" t="s">
        <v>328</v>
      </c>
      <c r="F52" s="296" t="s">
        <v>302</v>
      </c>
      <c r="G52" s="321"/>
      <c r="H52" s="322"/>
      <c r="I52" s="332"/>
      <c r="J52" s="332"/>
      <c r="K52" s="297"/>
      <c r="L52" s="297"/>
      <c r="M52" s="297"/>
      <c r="N52" s="273">
        <v>1063.4000000000001</v>
      </c>
    </row>
    <row r="53" spans="1:14" ht="32.25" customHeight="1">
      <c r="A53" s="313" t="s">
        <v>420</v>
      </c>
      <c r="B53" s="300" t="s">
        <v>309</v>
      </c>
      <c r="C53" s="296" t="s">
        <v>406</v>
      </c>
      <c r="D53" s="296" t="s">
        <v>254</v>
      </c>
      <c r="E53" s="308" t="s">
        <v>328</v>
      </c>
      <c r="F53" s="296" t="s">
        <v>310</v>
      </c>
      <c r="G53" s="321"/>
      <c r="H53" s="322"/>
      <c r="I53" s="332"/>
      <c r="J53" s="332"/>
      <c r="K53" s="297"/>
      <c r="L53" s="297"/>
      <c r="M53" s="297"/>
      <c r="N53" s="273">
        <f>N54</f>
        <v>79.5</v>
      </c>
    </row>
    <row r="54" spans="1:14" ht="27.75" customHeight="1">
      <c r="A54" s="313" t="s">
        <v>421</v>
      </c>
      <c r="B54" s="295" t="s">
        <v>311</v>
      </c>
      <c r="C54" s="296" t="s">
        <v>406</v>
      </c>
      <c r="D54" s="296" t="s">
        <v>254</v>
      </c>
      <c r="E54" s="308" t="s">
        <v>328</v>
      </c>
      <c r="F54" s="296" t="s">
        <v>312</v>
      </c>
      <c r="G54" s="321"/>
      <c r="H54" s="322"/>
      <c r="I54" s="332"/>
      <c r="J54" s="332"/>
      <c r="K54" s="297"/>
      <c r="L54" s="297"/>
      <c r="M54" s="297"/>
      <c r="N54" s="273">
        <v>79.5</v>
      </c>
    </row>
    <row r="55" spans="1:14" ht="25.5" customHeight="1">
      <c r="A55" s="323" t="s">
        <v>92</v>
      </c>
      <c r="B55" s="303" t="s">
        <v>257</v>
      </c>
      <c r="C55" s="292" t="s">
        <v>406</v>
      </c>
      <c r="D55" s="292" t="s">
        <v>258</v>
      </c>
      <c r="E55" s="292"/>
      <c r="F55" s="292"/>
      <c r="G55" s="296"/>
      <c r="H55" s="297">
        <f>H56</f>
        <v>80</v>
      </c>
      <c r="I55" s="297">
        <f t="shared" ref="I55:N55" si="2">I56</f>
        <v>69.900000000000006</v>
      </c>
      <c r="J55" s="297">
        <f t="shared" si="2"/>
        <v>80</v>
      </c>
      <c r="K55" s="326">
        <f t="shared" si="2"/>
        <v>50</v>
      </c>
      <c r="L55" s="326">
        <f t="shared" si="2"/>
        <v>0</v>
      </c>
      <c r="M55" s="326">
        <f t="shared" si="2"/>
        <v>0</v>
      </c>
      <c r="N55" s="434">
        <f t="shared" si="2"/>
        <v>20</v>
      </c>
    </row>
    <row r="56" spans="1:14" ht="26.25" customHeight="1">
      <c r="A56" s="323" t="s">
        <v>95</v>
      </c>
      <c r="B56" s="291" t="s">
        <v>334</v>
      </c>
      <c r="C56" s="292" t="s">
        <v>406</v>
      </c>
      <c r="D56" s="306" t="s">
        <v>258</v>
      </c>
      <c r="E56" s="306" t="s">
        <v>335</v>
      </c>
      <c r="F56" s="306"/>
      <c r="G56" s="292"/>
      <c r="H56" s="293">
        <v>80</v>
      </c>
      <c r="I56" s="293">
        <v>69.900000000000006</v>
      </c>
      <c r="J56" s="293">
        <v>80</v>
      </c>
      <c r="K56" s="316">
        <f>K58</f>
        <v>50</v>
      </c>
      <c r="L56" s="316">
        <f>L58</f>
        <v>0</v>
      </c>
      <c r="M56" s="316">
        <f>M58</f>
        <v>0</v>
      </c>
      <c r="N56" s="443">
        <f>N58</f>
        <v>20</v>
      </c>
    </row>
    <row r="57" spans="1:14" ht="21.75" customHeight="1">
      <c r="A57" s="324" t="s">
        <v>390</v>
      </c>
      <c r="B57" s="325" t="s">
        <v>313</v>
      </c>
      <c r="C57" s="296" t="s">
        <v>406</v>
      </c>
      <c r="D57" s="308" t="s">
        <v>258</v>
      </c>
      <c r="E57" s="308" t="s">
        <v>335</v>
      </c>
      <c r="F57" s="308" t="s">
        <v>314</v>
      </c>
      <c r="G57" s="292"/>
      <c r="H57" s="326">
        <f t="shared" ref="H57:J58" si="3">H58</f>
        <v>100</v>
      </c>
      <c r="I57" s="326">
        <f t="shared" si="3"/>
        <v>0</v>
      </c>
      <c r="J57" s="326">
        <f t="shared" si="3"/>
        <v>100</v>
      </c>
      <c r="K57" s="297">
        <v>50</v>
      </c>
      <c r="L57" s="326"/>
      <c r="M57" s="326">
        <v>0</v>
      </c>
      <c r="N57" s="273">
        <f>N58</f>
        <v>20</v>
      </c>
    </row>
    <row r="58" spans="1:14" ht="21" customHeight="1">
      <c r="A58" s="324" t="s">
        <v>391</v>
      </c>
      <c r="B58" s="295" t="s">
        <v>336</v>
      </c>
      <c r="C58" s="296" t="s">
        <v>406</v>
      </c>
      <c r="D58" s="308" t="s">
        <v>258</v>
      </c>
      <c r="E58" s="308" t="s">
        <v>335</v>
      </c>
      <c r="F58" s="308" t="s">
        <v>337</v>
      </c>
      <c r="G58" s="292"/>
      <c r="H58" s="326">
        <f t="shared" si="3"/>
        <v>100</v>
      </c>
      <c r="I58" s="326">
        <f t="shared" si="3"/>
        <v>0</v>
      </c>
      <c r="J58" s="326">
        <f t="shared" si="3"/>
        <v>100</v>
      </c>
      <c r="K58" s="297">
        <v>50</v>
      </c>
      <c r="L58" s="326"/>
      <c r="M58" s="326">
        <v>0</v>
      </c>
      <c r="N58" s="273">
        <v>20</v>
      </c>
    </row>
    <row r="59" spans="1:14" ht="22.5" customHeight="1">
      <c r="A59" s="302" t="s">
        <v>97</v>
      </c>
      <c r="B59" s="303" t="s">
        <v>259</v>
      </c>
      <c r="C59" s="292" t="s">
        <v>406</v>
      </c>
      <c r="D59" s="292" t="s">
        <v>260</v>
      </c>
      <c r="E59" s="292"/>
      <c r="F59" s="292"/>
      <c r="G59" s="296"/>
      <c r="H59" s="297">
        <v>100</v>
      </c>
      <c r="I59" s="297"/>
      <c r="J59" s="297">
        <v>100</v>
      </c>
      <c r="K59" s="326" t="e">
        <f>#REF!+#REF!+K69+K29+K78+K75</f>
        <v>#REF!</v>
      </c>
      <c r="L59" s="326" t="e">
        <f>#REF!+#REF!+L69+L29+L78+L75</f>
        <v>#REF!</v>
      </c>
      <c r="M59" s="326" t="e">
        <f>#REF!+#REF!+M69+M29+M78+M75</f>
        <v>#REF!</v>
      </c>
      <c r="N59" s="434">
        <f>N60+N66+N69+N72+N78+N75+N81+N84+N63</f>
        <v>1393.6</v>
      </c>
    </row>
    <row r="60" spans="1:14" ht="37.5" customHeight="1">
      <c r="A60" s="302" t="s">
        <v>422</v>
      </c>
      <c r="B60" s="303" t="s">
        <v>601</v>
      </c>
      <c r="C60" s="292" t="s">
        <v>406</v>
      </c>
      <c r="D60" s="292" t="s">
        <v>260</v>
      </c>
      <c r="E60" s="292" t="s">
        <v>340</v>
      </c>
      <c r="F60" s="292"/>
      <c r="G60" s="292"/>
      <c r="H60" s="293" t="e">
        <f>H62</f>
        <v>#REF!</v>
      </c>
      <c r="I60" s="293" t="e">
        <f t="shared" ref="I60:N60" si="4">I62</f>
        <v>#REF!</v>
      </c>
      <c r="J60" s="293" t="e">
        <f t="shared" si="4"/>
        <v>#REF!</v>
      </c>
      <c r="K60" s="293">
        <f t="shared" si="4"/>
        <v>400</v>
      </c>
      <c r="L60" s="293">
        <f t="shared" si="4"/>
        <v>323.89999999999998</v>
      </c>
      <c r="M60" s="293">
        <f t="shared" si="4"/>
        <v>400</v>
      </c>
      <c r="N60" s="285">
        <f t="shared" si="4"/>
        <v>632</v>
      </c>
    </row>
    <row r="61" spans="1:14" ht="27.75" customHeight="1">
      <c r="A61" s="304" t="s">
        <v>423</v>
      </c>
      <c r="B61" s="300" t="s">
        <v>309</v>
      </c>
      <c r="C61" s="296" t="s">
        <v>406</v>
      </c>
      <c r="D61" s="296" t="s">
        <v>260</v>
      </c>
      <c r="E61" s="296" t="s">
        <v>340</v>
      </c>
      <c r="F61" s="296" t="s">
        <v>310</v>
      </c>
      <c r="G61" s="296"/>
      <c r="H61" s="297" t="e">
        <f>#REF!+H62</f>
        <v>#REF!</v>
      </c>
      <c r="I61" s="297" t="e">
        <f>#REF!+I62</f>
        <v>#REF!</v>
      </c>
      <c r="J61" s="297" t="e">
        <f>#REF!+J62</f>
        <v>#REF!</v>
      </c>
      <c r="K61" s="297">
        <v>400</v>
      </c>
      <c r="L61" s="297">
        <v>323.89999999999998</v>
      </c>
      <c r="M61" s="297">
        <v>400</v>
      </c>
      <c r="N61" s="273">
        <f>N62</f>
        <v>632</v>
      </c>
    </row>
    <row r="62" spans="1:14" ht="27" customHeight="1">
      <c r="A62" s="304" t="s">
        <v>424</v>
      </c>
      <c r="B62" s="295" t="s">
        <v>311</v>
      </c>
      <c r="C62" s="296" t="s">
        <v>406</v>
      </c>
      <c r="D62" s="296" t="s">
        <v>260</v>
      </c>
      <c r="E62" s="296" t="s">
        <v>340</v>
      </c>
      <c r="F62" s="296" t="s">
        <v>312</v>
      </c>
      <c r="G62" s="296"/>
      <c r="H62" s="297" t="e">
        <f>#REF!+H78</f>
        <v>#REF!</v>
      </c>
      <c r="I62" s="297" t="e">
        <f>#REF!+I78</f>
        <v>#REF!</v>
      </c>
      <c r="J62" s="297" t="e">
        <f>#REF!+J78</f>
        <v>#REF!</v>
      </c>
      <c r="K62" s="297">
        <v>400</v>
      </c>
      <c r="L62" s="297">
        <v>323.89999999999998</v>
      </c>
      <c r="M62" s="297">
        <v>400</v>
      </c>
      <c r="N62" s="273">
        <v>632</v>
      </c>
    </row>
    <row r="63" spans="1:14" ht="41.25" customHeight="1">
      <c r="A63" s="312" t="s">
        <v>425</v>
      </c>
      <c r="B63" s="291" t="s">
        <v>338</v>
      </c>
      <c r="C63" s="292" t="s">
        <v>406</v>
      </c>
      <c r="D63" s="292" t="s">
        <v>260</v>
      </c>
      <c r="E63" s="292" t="s">
        <v>339</v>
      </c>
      <c r="F63" s="296"/>
      <c r="G63" s="296"/>
      <c r="H63" s="297"/>
      <c r="I63" s="297"/>
      <c r="J63" s="297"/>
      <c r="K63" s="297"/>
      <c r="L63" s="297"/>
      <c r="M63" s="297"/>
      <c r="N63" s="285">
        <f>N64</f>
        <v>50</v>
      </c>
    </row>
    <row r="64" spans="1:14" ht="25.9" customHeight="1">
      <c r="A64" s="304" t="s">
        <v>426</v>
      </c>
      <c r="B64" s="295" t="s">
        <v>332</v>
      </c>
      <c r="C64" s="296" t="s">
        <v>406</v>
      </c>
      <c r="D64" s="296" t="s">
        <v>260</v>
      </c>
      <c r="E64" s="296" t="s">
        <v>339</v>
      </c>
      <c r="F64" s="296" t="s">
        <v>310</v>
      </c>
      <c r="G64" s="296"/>
      <c r="H64" s="297"/>
      <c r="I64" s="297"/>
      <c r="J64" s="297"/>
      <c r="K64" s="297"/>
      <c r="L64" s="297"/>
      <c r="M64" s="297"/>
      <c r="N64" s="273">
        <f>N65</f>
        <v>50</v>
      </c>
    </row>
    <row r="65" spans="1:14" ht="27.6" customHeight="1">
      <c r="A65" s="304" t="s">
        <v>427</v>
      </c>
      <c r="B65" s="295" t="s">
        <v>333</v>
      </c>
      <c r="C65" s="296" t="s">
        <v>406</v>
      </c>
      <c r="D65" s="296" t="s">
        <v>260</v>
      </c>
      <c r="E65" s="296" t="s">
        <v>339</v>
      </c>
      <c r="F65" s="296" t="s">
        <v>312</v>
      </c>
      <c r="G65" s="296"/>
      <c r="H65" s="297"/>
      <c r="I65" s="297"/>
      <c r="J65" s="297"/>
      <c r="K65" s="297"/>
      <c r="L65" s="297"/>
      <c r="M65" s="297"/>
      <c r="N65" s="273">
        <v>50</v>
      </c>
    </row>
    <row r="66" spans="1:14" ht="51" customHeight="1">
      <c r="A66" s="302" t="s">
        <v>428</v>
      </c>
      <c r="B66" s="303" t="s">
        <v>341</v>
      </c>
      <c r="C66" s="306" t="s">
        <v>406</v>
      </c>
      <c r="D66" s="306" t="s">
        <v>260</v>
      </c>
      <c r="E66" s="306" t="s">
        <v>342</v>
      </c>
      <c r="F66" s="296"/>
      <c r="G66" s="296"/>
      <c r="H66" s="297"/>
      <c r="I66" s="297"/>
      <c r="J66" s="297"/>
      <c r="K66" s="297"/>
      <c r="L66" s="297"/>
      <c r="M66" s="297"/>
      <c r="N66" s="285">
        <f>N67</f>
        <v>8.8000000000000007</v>
      </c>
    </row>
    <row r="67" spans="1:14" ht="31.5" customHeight="1">
      <c r="A67" s="313" t="s">
        <v>429</v>
      </c>
      <c r="B67" s="300" t="s">
        <v>309</v>
      </c>
      <c r="C67" s="296" t="s">
        <v>406</v>
      </c>
      <c r="D67" s="296" t="s">
        <v>260</v>
      </c>
      <c r="E67" s="308" t="s">
        <v>342</v>
      </c>
      <c r="F67" s="296" t="s">
        <v>310</v>
      </c>
      <c r="G67" s="308" t="s">
        <v>408</v>
      </c>
      <c r="H67" s="314" t="e">
        <f>[3]роспись!H62</f>
        <v>#REF!</v>
      </c>
      <c r="I67" s="314"/>
      <c r="J67" s="314" t="s">
        <v>411</v>
      </c>
      <c r="K67" s="297" t="e">
        <f>K68+#REF!</f>
        <v>#REF!</v>
      </c>
      <c r="L67" s="297" t="e">
        <f>L68+#REF!</f>
        <v>#REF!</v>
      </c>
      <c r="M67" s="297" t="e">
        <f>M68+#REF!</f>
        <v>#REF!</v>
      </c>
      <c r="N67" s="273">
        <f>N68</f>
        <v>8.8000000000000007</v>
      </c>
    </row>
    <row r="68" spans="1:14" ht="30.75" customHeight="1">
      <c r="A68" s="313" t="s">
        <v>430</v>
      </c>
      <c r="B68" s="295" t="s">
        <v>311</v>
      </c>
      <c r="C68" s="296" t="s">
        <v>406</v>
      </c>
      <c r="D68" s="296" t="s">
        <v>260</v>
      </c>
      <c r="E68" s="308" t="s">
        <v>342</v>
      </c>
      <c r="F68" s="296" t="s">
        <v>312</v>
      </c>
      <c r="G68" s="308" t="s">
        <v>408</v>
      </c>
      <c r="H68" s="314">
        <f>[3]роспись!H63</f>
        <v>5320</v>
      </c>
      <c r="I68" s="314"/>
      <c r="J68" s="314" t="s">
        <v>411</v>
      </c>
      <c r="K68" s="297" t="e">
        <f>#REF!+#REF!</f>
        <v>#REF!</v>
      </c>
      <c r="L68" s="297" t="e">
        <f>#REF!+#REF!</f>
        <v>#REF!</v>
      </c>
      <c r="M68" s="297" t="e">
        <f>#REF!+#REF!</f>
        <v>#REF!</v>
      </c>
      <c r="N68" s="273">
        <v>8.8000000000000007</v>
      </c>
    </row>
    <row r="69" spans="1:14" ht="62.25" customHeight="1">
      <c r="A69" s="302" t="s">
        <v>431</v>
      </c>
      <c r="B69" s="303" t="s">
        <v>578</v>
      </c>
      <c r="C69" s="292" t="s">
        <v>406</v>
      </c>
      <c r="D69" s="292" t="s">
        <v>260</v>
      </c>
      <c r="E69" s="292" t="s">
        <v>346</v>
      </c>
      <c r="F69" s="292"/>
      <c r="G69" s="292"/>
      <c r="H69" s="293" t="e">
        <f>H71</f>
        <v>#REF!</v>
      </c>
      <c r="I69" s="293" t="e">
        <f t="shared" ref="I69:N69" si="5">I71</f>
        <v>#REF!</v>
      </c>
      <c r="J69" s="293" t="e">
        <f t="shared" si="5"/>
        <v>#REF!</v>
      </c>
      <c r="K69" s="293">
        <f t="shared" si="5"/>
        <v>400</v>
      </c>
      <c r="L69" s="293">
        <f t="shared" si="5"/>
        <v>323.89999999999998</v>
      </c>
      <c r="M69" s="293">
        <f t="shared" si="5"/>
        <v>400</v>
      </c>
      <c r="N69" s="434">
        <f t="shared" si="5"/>
        <v>600</v>
      </c>
    </row>
    <row r="70" spans="1:14" ht="26.45" customHeight="1">
      <c r="A70" s="304" t="s">
        <v>432</v>
      </c>
      <c r="B70" s="300" t="s">
        <v>309</v>
      </c>
      <c r="C70" s="296" t="s">
        <v>406</v>
      </c>
      <c r="D70" s="296" t="s">
        <v>260</v>
      </c>
      <c r="E70" s="296" t="s">
        <v>346</v>
      </c>
      <c r="F70" s="296" t="s">
        <v>310</v>
      </c>
      <c r="G70" s="296"/>
      <c r="H70" s="297" t="e">
        <f>#REF!+H71</f>
        <v>#REF!</v>
      </c>
      <c r="I70" s="297" t="e">
        <f>#REF!+I71</f>
        <v>#REF!</v>
      </c>
      <c r="J70" s="297" t="e">
        <f>#REF!+J71</f>
        <v>#REF!</v>
      </c>
      <c r="K70" s="297">
        <v>400</v>
      </c>
      <c r="L70" s="297">
        <v>323.89999999999998</v>
      </c>
      <c r="M70" s="297">
        <v>400</v>
      </c>
      <c r="N70" s="273">
        <f>N71</f>
        <v>600</v>
      </c>
    </row>
    <row r="71" spans="1:14" ht="28.5" customHeight="1">
      <c r="A71" s="304" t="s">
        <v>433</v>
      </c>
      <c r="B71" s="295" t="s">
        <v>311</v>
      </c>
      <c r="C71" s="296" t="s">
        <v>406</v>
      </c>
      <c r="D71" s="296" t="s">
        <v>260</v>
      </c>
      <c r="E71" s="296" t="s">
        <v>346</v>
      </c>
      <c r="F71" s="296" t="s">
        <v>312</v>
      </c>
      <c r="G71" s="296"/>
      <c r="H71" s="297" t="e">
        <f>#REF!+H29</f>
        <v>#REF!</v>
      </c>
      <c r="I71" s="297" t="e">
        <f>#REF!+I29</f>
        <v>#REF!</v>
      </c>
      <c r="J71" s="297" t="e">
        <f>#REF!+J29</f>
        <v>#REF!</v>
      </c>
      <c r="K71" s="297">
        <v>400</v>
      </c>
      <c r="L71" s="297">
        <v>323.89999999999998</v>
      </c>
      <c r="M71" s="297">
        <v>400</v>
      </c>
      <c r="N71" s="273">
        <v>600</v>
      </c>
    </row>
    <row r="72" spans="1:14" ht="50.25" customHeight="1">
      <c r="A72" s="302" t="s">
        <v>434</v>
      </c>
      <c r="B72" s="303" t="s">
        <v>347</v>
      </c>
      <c r="C72" s="292" t="s">
        <v>406</v>
      </c>
      <c r="D72" s="292" t="s">
        <v>260</v>
      </c>
      <c r="E72" s="292" t="s">
        <v>348</v>
      </c>
      <c r="F72" s="292"/>
      <c r="G72" s="296"/>
      <c r="H72" s="297">
        <f>H74</f>
        <v>70</v>
      </c>
      <c r="I72" s="297">
        <f t="shared" ref="I72:N72" si="6">I74</f>
        <v>0</v>
      </c>
      <c r="J72" s="297">
        <f t="shared" si="6"/>
        <v>20</v>
      </c>
      <c r="K72" s="293">
        <f t="shared" si="6"/>
        <v>60</v>
      </c>
      <c r="L72" s="293">
        <f t="shared" si="6"/>
        <v>30</v>
      </c>
      <c r="M72" s="293">
        <f t="shared" si="6"/>
        <v>60</v>
      </c>
      <c r="N72" s="434">
        <f t="shared" si="6"/>
        <v>20</v>
      </c>
    </row>
    <row r="73" spans="1:14" ht="31.9" customHeight="1">
      <c r="A73" s="304" t="s">
        <v>435</v>
      </c>
      <c r="B73" s="300" t="s">
        <v>309</v>
      </c>
      <c r="C73" s="296" t="s">
        <v>406</v>
      </c>
      <c r="D73" s="296" t="s">
        <v>260</v>
      </c>
      <c r="E73" s="296" t="s">
        <v>348</v>
      </c>
      <c r="F73" s="296" t="s">
        <v>310</v>
      </c>
      <c r="G73" s="296"/>
      <c r="H73" s="297">
        <v>70</v>
      </c>
      <c r="I73" s="297"/>
      <c r="J73" s="297">
        <v>20</v>
      </c>
      <c r="K73" s="297">
        <v>60</v>
      </c>
      <c r="L73" s="297">
        <v>30</v>
      </c>
      <c r="M73" s="297">
        <v>60</v>
      </c>
      <c r="N73" s="273">
        <v>20</v>
      </c>
    </row>
    <row r="74" spans="1:14" ht="26.25" customHeight="1">
      <c r="A74" s="304" t="s">
        <v>436</v>
      </c>
      <c r="B74" s="295" t="s">
        <v>311</v>
      </c>
      <c r="C74" s="296" t="s">
        <v>406</v>
      </c>
      <c r="D74" s="296" t="s">
        <v>260</v>
      </c>
      <c r="E74" s="296" t="s">
        <v>348</v>
      </c>
      <c r="F74" s="296" t="s">
        <v>312</v>
      </c>
      <c r="G74" s="296"/>
      <c r="H74" s="297">
        <v>70</v>
      </c>
      <c r="I74" s="297"/>
      <c r="J74" s="297">
        <v>20</v>
      </c>
      <c r="K74" s="297">
        <v>60</v>
      </c>
      <c r="L74" s="297">
        <v>30</v>
      </c>
      <c r="M74" s="297">
        <v>60</v>
      </c>
      <c r="N74" s="273">
        <v>20</v>
      </c>
    </row>
    <row r="75" spans="1:14" ht="57.75" customHeight="1">
      <c r="A75" s="302" t="s">
        <v>437</v>
      </c>
      <c r="B75" s="303" t="s">
        <v>602</v>
      </c>
      <c r="C75" s="292" t="s">
        <v>406</v>
      </c>
      <c r="D75" s="292" t="s">
        <v>260</v>
      </c>
      <c r="E75" s="292" t="s">
        <v>349</v>
      </c>
      <c r="F75" s="292"/>
      <c r="G75" s="296"/>
      <c r="H75" s="297"/>
      <c r="I75" s="297"/>
      <c r="J75" s="297"/>
      <c r="K75" s="344">
        <f>K77</f>
        <v>170</v>
      </c>
      <c r="L75" s="344">
        <f>L77</f>
        <v>150</v>
      </c>
      <c r="M75" s="344">
        <f>M77</f>
        <v>170</v>
      </c>
      <c r="N75" s="444">
        <f>N77</f>
        <v>14</v>
      </c>
    </row>
    <row r="76" spans="1:14" ht="28.5" customHeight="1">
      <c r="A76" s="304" t="s">
        <v>438</v>
      </c>
      <c r="B76" s="300" t="s">
        <v>309</v>
      </c>
      <c r="C76" s="296" t="s">
        <v>406</v>
      </c>
      <c r="D76" s="296" t="s">
        <v>260</v>
      </c>
      <c r="E76" s="296" t="s">
        <v>349</v>
      </c>
      <c r="F76" s="296" t="s">
        <v>310</v>
      </c>
      <c r="G76" s="296"/>
      <c r="H76" s="297"/>
      <c r="I76" s="297"/>
      <c r="J76" s="297"/>
      <c r="K76" s="297">
        <v>170</v>
      </c>
      <c r="L76" s="297">
        <v>150</v>
      </c>
      <c r="M76" s="297">
        <v>170</v>
      </c>
      <c r="N76" s="273">
        <f>N77</f>
        <v>14</v>
      </c>
    </row>
    <row r="77" spans="1:14" ht="27" customHeight="1">
      <c r="A77" s="304" t="s">
        <v>439</v>
      </c>
      <c r="B77" s="295" t="s">
        <v>311</v>
      </c>
      <c r="C77" s="296" t="s">
        <v>406</v>
      </c>
      <c r="D77" s="296" t="s">
        <v>260</v>
      </c>
      <c r="E77" s="296" t="s">
        <v>349</v>
      </c>
      <c r="F77" s="296" t="s">
        <v>312</v>
      </c>
      <c r="G77" s="296"/>
      <c r="H77" s="297"/>
      <c r="I77" s="297"/>
      <c r="J77" s="297"/>
      <c r="K77" s="297">
        <v>170</v>
      </c>
      <c r="L77" s="297">
        <v>150</v>
      </c>
      <c r="M77" s="297">
        <v>170</v>
      </c>
      <c r="N77" s="273">
        <v>14</v>
      </c>
    </row>
    <row r="78" spans="1:14" ht="77.25" customHeight="1" thickBot="1">
      <c r="A78" s="302" t="s">
        <v>440</v>
      </c>
      <c r="B78" s="303" t="s">
        <v>587</v>
      </c>
      <c r="C78" s="292" t="s">
        <v>406</v>
      </c>
      <c r="D78" s="292" t="s">
        <v>260</v>
      </c>
      <c r="E78" s="292" t="s">
        <v>548</v>
      </c>
      <c r="F78" s="292"/>
      <c r="G78" s="292"/>
      <c r="H78" s="293" t="e">
        <f>H80+H88+#REF!+#REF!</f>
        <v>#REF!</v>
      </c>
      <c r="I78" s="293" t="e">
        <f>I80+I88+#REF!+#REF!</f>
        <v>#REF!</v>
      </c>
      <c r="J78" s="293" t="e">
        <f>J80+J88+#REF!+#REF!</f>
        <v>#REF!</v>
      </c>
      <c r="K78" s="293">
        <f>K80</f>
        <v>92</v>
      </c>
      <c r="L78" s="293">
        <f>L80</f>
        <v>48.2</v>
      </c>
      <c r="M78" s="293">
        <f>M80</f>
        <v>92</v>
      </c>
      <c r="N78" s="434">
        <f>N80</f>
        <v>28</v>
      </c>
    </row>
    <row r="79" spans="1:14" ht="35.25" customHeight="1" thickBot="1">
      <c r="A79" s="304" t="s">
        <v>441</v>
      </c>
      <c r="B79" s="300" t="s">
        <v>309</v>
      </c>
      <c r="C79" s="296" t="s">
        <v>406</v>
      </c>
      <c r="D79" s="251" t="s">
        <v>260</v>
      </c>
      <c r="E79" s="251" t="s">
        <v>548</v>
      </c>
      <c r="F79" s="296" t="s">
        <v>310</v>
      </c>
      <c r="G79" s="296"/>
      <c r="H79" s="297"/>
      <c r="I79" s="297"/>
      <c r="J79" s="297"/>
      <c r="K79" s="297">
        <v>92</v>
      </c>
      <c r="L79" s="297">
        <v>48.2</v>
      </c>
      <c r="M79" s="297">
        <v>92</v>
      </c>
      <c r="N79" s="273">
        <f>N80</f>
        <v>28</v>
      </c>
    </row>
    <row r="80" spans="1:14" ht="33.75" customHeight="1" thickBot="1">
      <c r="A80" s="304" t="s">
        <v>442</v>
      </c>
      <c r="B80" s="295" t="s">
        <v>311</v>
      </c>
      <c r="C80" s="296" t="s">
        <v>406</v>
      </c>
      <c r="D80" s="251" t="s">
        <v>260</v>
      </c>
      <c r="E80" s="251" t="s">
        <v>548</v>
      </c>
      <c r="F80" s="296" t="s">
        <v>312</v>
      </c>
      <c r="G80" s="296"/>
      <c r="H80" s="297"/>
      <c r="I80" s="297"/>
      <c r="J80" s="297"/>
      <c r="K80" s="297">
        <v>92</v>
      </c>
      <c r="L80" s="297">
        <v>48.2</v>
      </c>
      <c r="M80" s="297">
        <v>92</v>
      </c>
      <c r="N80" s="273">
        <v>28</v>
      </c>
    </row>
    <row r="81" spans="1:16" ht="70.5" customHeight="1" thickBot="1">
      <c r="A81" s="312" t="s">
        <v>443</v>
      </c>
      <c r="B81" s="303" t="s">
        <v>621</v>
      </c>
      <c r="C81" s="292" t="s">
        <v>406</v>
      </c>
      <c r="D81" s="249" t="s">
        <v>260</v>
      </c>
      <c r="E81" s="249" t="s">
        <v>549</v>
      </c>
      <c r="F81" s="292"/>
      <c r="G81" s="292"/>
      <c r="H81" s="293" t="e">
        <f>H83+H89+#REF!+#REF!</f>
        <v>#REF!</v>
      </c>
      <c r="I81" s="293" t="e">
        <f>I83+I89+#REF!+#REF!</f>
        <v>#REF!</v>
      </c>
      <c r="J81" s="293" t="e">
        <f>J83+J89+#REF!+#REF!</f>
        <v>#REF!</v>
      </c>
      <c r="K81" s="293">
        <f>K83</f>
        <v>92</v>
      </c>
      <c r="L81" s="293">
        <f>L83</f>
        <v>48.2</v>
      </c>
      <c r="M81" s="293">
        <f>M83</f>
        <v>92</v>
      </c>
      <c r="N81" s="434">
        <f>N83</f>
        <v>12</v>
      </c>
    </row>
    <row r="82" spans="1:16" ht="30.75" customHeight="1" thickBot="1">
      <c r="A82" s="304" t="s">
        <v>444</v>
      </c>
      <c r="B82" s="300" t="s">
        <v>309</v>
      </c>
      <c r="C82" s="296" t="s">
        <v>406</v>
      </c>
      <c r="D82" s="251" t="s">
        <v>260</v>
      </c>
      <c r="E82" s="251" t="s">
        <v>549</v>
      </c>
      <c r="F82" s="296" t="s">
        <v>310</v>
      </c>
      <c r="G82" s="296"/>
      <c r="H82" s="297"/>
      <c r="I82" s="297"/>
      <c r="J82" s="297"/>
      <c r="K82" s="297">
        <v>92</v>
      </c>
      <c r="L82" s="297">
        <v>48.2</v>
      </c>
      <c r="M82" s="297">
        <v>92</v>
      </c>
      <c r="N82" s="273">
        <f>N83</f>
        <v>12</v>
      </c>
    </row>
    <row r="83" spans="1:16" ht="36" customHeight="1" thickBot="1">
      <c r="A83" s="304" t="s">
        <v>445</v>
      </c>
      <c r="B83" s="295" t="s">
        <v>311</v>
      </c>
      <c r="C83" s="296" t="s">
        <v>406</v>
      </c>
      <c r="D83" s="251" t="s">
        <v>260</v>
      </c>
      <c r="E83" s="251" t="s">
        <v>549</v>
      </c>
      <c r="F83" s="296" t="s">
        <v>312</v>
      </c>
      <c r="G83" s="296"/>
      <c r="H83" s="297"/>
      <c r="I83" s="297"/>
      <c r="J83" s="297"/>
      <c r="K83" s="297">
        <v>92</v>
      </c>
      <c r="L83" s="297">
        <v>48.2</v>
      </c>
      <c r="M83" s="297">
        <v>92</v>
      </c>
      <c r="N83" s="273">
        <v>12</v>
      </c>
    </row>
    <row r="84" spans="1:16" ht="179.25" customHeight="1" thickBot="1">
      <c r="A84" s="312" t="s">
        <v>446</v>
      </c>
      <c r="B84" s="428" t="s">
        <v>605</v>
      </c>
      <c r="C84" s="292" t="s">
        <v>406</v>
      </c>
      <c r="D84" s="292" t="s">
        <v>260</v>
      </c>
      <c r="E84" s="292" t="s">
        <v>550</v>
      </c>
      <c r="F84" s="292"/>
      <c r="G84" s="292"/>
      <c r="H84" s="293"/>
      <c r="I84" s="293"/>
      <c r="J84" s="293"/>
      <c r="K84" s="293"/>
      <c r="L84" s="293"/>
      <c r="M84" s="293"/>
      <c r="N84" s="434">
        <f>N85</f>
        <v>28.8</v>
      </c>
    </row>
    <row r="85" spans="1:16" ht="33.75" customHeight="1" thickBot="1">
      <c r="A85" s="304" t="s">
        <v>447</v>
      </c>
      <c r="B85" s="300" t="s">
        <v>309</v>
      </c>
      <c r="C85" s="296" t="s">
        <v>406</v>
      </c>
      <c r="D85" s="251" t="s">
        <v>260</v>
      </c>
      <c r="E85" s="251" t="s">
        <v>550</v>
      </c>
      <c r="F85" s="296" t="s">
        <v>310</v>
      </c>
      <c r="G85" s="296"/>
      <c r="H85" s="297"/>
      <c r="I85" s="297"/>
      <c r="J85" s="297"/>
      <c r="K85" s="297"/>
      <c r="L85" s="297"/>
      <c r="M85" s="297"/>
      <c r="N85" s="273">
        <f>N86</f>
        <v>28.8</v>
      </c>
    </row>
    <row r="86" spans="1:16" ht="29.25" customHeight="1" thickBot="1">
      <c r="A86" s="304" t="s">
        <v>448</v>
      </c>
      <c r="B86" s="295" t="s">
        <v>311</v>
      </c>
      <c r="C86" s="296" t="s">
        <v>406</v>
      </c>
      <c r="D86" s="251" t="s">
        <v>260</v>
      </c>
      <c r="E86" s="251" t="s">
        <v>550</v>
      </c>
      <c r="F86" s="296" t="s">
        <v>312</v>
      </c>
      <c r="G86" s="296"/>
      <c r="H86" s="297"/>
      <c r="I86" s="297"/>
      <c r="J86" s="297"/>
      <c r="K86" s="297"/>
      <c r="L86" s="297"/>
      <c r="M86" s="297"/>
      <c r="N86" s="439">
        <v>28.8</v>
      </c>
    </row>
    <row r="87" spans="1:16" ht="30" customHeight="1" thickBot="1">
      <c r="A87" s="312" t="s">
        <v>449</v>
      </c>
      <c r="B87" s="427" t="s">
        <v>562</v>
      </c>
      <c r="C87" s="292" t="s">
        <v>406</v>
      </c>
      <c r="D87" s="292" t="s">
        <v>261</v>
      </c>
      <c r="E87" s="292"/>
      <c r="F87" s="292"/>
      <c r="G87" s="292"/>
      <c r="H87" s="293" t="e">
        <f>H88+#REF!+H91+H98</f>
        <v>#REF!</v>
      </c>
      <c r="I87" s="293" t="e">
        <f>I88+#REF!+I91+I98</f>
        <v>#REF!</v>
      </c>
      <c r="J87" s="293" t="e">
        <f>J88+#REF!+J91+J98</f>
        <v>#REF!</v>
      </c>
      <c r="K87" s="293" t="e">
        <f>K88</f>
        <v>#REF!</v>
      </c>
      <c r="L87" s="293" t="e">
        <f>L88</f>
        <v>#REF!</v>
      </c>
      <c r="M87" s="293" t="e">
        <f>M88</f>
        <v>#REF!</v>
      </c>
      <c r="N87" s="271">
        <f>N88</f>
        <v>180</v>
      </c>
    </row>
    <row r="88" spans="1:16" ht="21" customHeight="1" thickBot="1">
      <c r="A88" s="312" t="s">
        <v>103</v>
      </c>
      <c r="B88" s="303" t="s">
        <v>262</v>
      </c>
      <c r="C88" s="292" t="s">
        <v>406</v>
      </c>
      <c r="D88" s="292" t="s">
        <v>263</v>
      </c>
      <c r="E88" s="292"/>
      <c r="F88" s="292"/>
      <c r="G88" s="292"/>
      <c r="H88" s="293" t="e">
        <f>#REF!</f>
        <v>#REF!</v>
      </c>
      <c r="I88" s="293" t="e">
        <f>#REF!</f>
        <v>#REF!</v>
      </c>
      <c r="J88" s="293" t="e">
        <f>#REF!</f>
        <v>#REF!</v>
      </c>
      <c r="K88" s="293" t="e">
        <f>#REF!+#REF!</f>
        <v>#REF!</v>
      </c>
      <c r="L88" s="293" t="e">
        <f>#REF!+#REF!</f>
        <v>#REF!</v>
      </c>
      <c r="M88" s="293" t="e">
        <f>#REF!+#REF!</f>
        <v>#REF!</v>
      </c>
      <c r="N88" s="284">
        <f>N89</f>
        <v>180</v>
      </c>
    </row>
    <row r="89" spans="1:16" ht="63.75" customHeight="1">
      <c r="A89" s="312" t="s">
        <v>450</v>
      </c>
      <c r="B89" s="303" t="s">
        <v>622</v>
      </c>
      <c r="C89" s="292" t="s">
        <v>406</v>
      </c>
      <c r="D89" s="292" t="s">
        <v>263</v>
      </c>
      <c r="E89" s="292" t="s">
        <v>350</v>
      </c>
      <c r="F89" s="292"/>
      <c r="G89" s="292"/>
      <c r="H89" s="293" t="e">
        <f>[3]роспись!H66</f>
        <v>#REF!</v>
      </c>
      <c r="I89" s="293">
        <v>3277.5</v>
      </c>
      <c r="J89" s="293">
        <v>5320</v>
      </c>
      <c r="K89" s="293" t="e">
        <f>K98</f>
        <v>#REF!</v>
      </c>
      <c r="L89" s="293" t="e">
        <f>L98</f>
        <v>#REF!</v>
      </c>
      <c r="M89" s="293" t="e">
        <f>M98</f>
        <v>#REF!</v>
      </c>
      <c r="N89" s="285">
        <f>N90</f>
        <v>180</v>
      </c>
    </row>
    <row r="90" spans="1:16" ht="30.75" customHeight="1">
      <c r="A90" s="304" t="s">
        <v>451</v>
      </c>
      <c r="B90" s="300" t="s">
        <v>309</v>
      </c>
      <c r="C90" s="296" t="s">
        <v>406</v>
      </c>
      <c r="D90" s="296" t="s">
        <v>263</v>
      </c>
      <c r="E90" s="296" t="s">
        <v>350</v>
      </c>
      <c r="F90" s="296" t="s">
        <v>310</v>
      </c>
      <c r="G90" s="296"/>
      <c r="H90" s="297" t="e">
        <f>#REF!</f>
        <v>#REF!</v>
      </c>
      <c r="I90" s="297" t="e">
        <f>#REF!</f>
        <v>#REF!</v>
      </c>
      <c r="J90" s="297" t="e">
        <f>#REF!</f>
        <v>#REF!</v>
      </c>
      <c r="K90" s="297">
        <v>18</v>
      </c>
      <c r="L90" s="297">
        <v>0</v>
      </c>
      <c r="M90" s="297">
        <v>18</v>
      </c>
      <c r="N90" s="445">
        <f>N91</f>
        <v>180</v>
      </c>
    </row>
    <row r="91" spans="1:16" ht="29.25" customHeight="1" thickBot="1">
      <c r="A91" s="304" t="s">
        <v>452</v>
      </c>
      <c r="B91" s="295" t="s">
        <v>311</v>
      </c>
      <c r="C91" s="296" t="s">
        <v>406</v>
      </c>
      <c r="D91" s="296" t="s">
        <v>263</v>
      </c>
      <c r="E91" s="296" t="s">
        <v>350</v>
      </c>
      <c r="F91" s="296" t="s">
        <v>312</v>
      </c>
      <c r="G91" s="296"/>
      <c r="H91" s="297">
        <f>H97</f>
        <v>668</v>
      </c>
      <c r="I91" s="297">
        <f>I97</f>
        <v>480</v>
      </c>
      <c r="J91" s="297">
        <f>J97</f>
        <v>668</v>
      </c>
      <c r="K91" s="297">
        <v>18</v>
      </c>
      <c r="L91" s="297">
        <v>0</v>
      </c>
      <c r="M91" s="297">
        <v>18</v>
      </c>
      <c r="N91" s="439">
        <v>180</v>
      </c>
    </row>
    <row r="92" spans="1:16" ht="27.75" customHeight="1" thickBot="1">
      <c r="A92" s="312" t="s">
        <v>453</v>
      </c>
      <c r="B92" s="427" t="s">
        <v>563</v>
      </c>
      <c r="C92" s="292" t="s">
        <v>406</v>
      </c>
      <c r="D92" s="292" t="s">
        <v>264</v>
      </c>
      <c r="E92" s="292"/>
      <c r="F92" s="292"/>
      <c r="G92" s="292"/>
      <c r="H92" s="293"/>
      <c r="I92" s="293"/>
      <c r="J92" s="293"/>
      <c r="K92" s="293"/>
      <c r="L92" s="293"/>
      <c r="M92" s="293"/>
      <c r="N92" s="271">
        <f>N93+N97+N103</f>
        <v>75687</v>
      </c>
    </row>
    <row r="93" spans="1:16" ht="23.25" customHeight="1" thickBot="1">
      <c r="A93" s="312" t="s">
        <v>119</v>
      </c>
      <c r="B93" s="291" t="s">
        <v>265</v>
      </c>
      <c r="C93" s="292" t="s">
        <v>406</v>
      </c>
      <c r="D93" s="292" t="s">
        <v>266</v>
      </c>
      <c r="E93" s="292"/>
      <c r="F93" s="292"/>
      <c r="G93" s="296"/>
      <c r="H93" s="297">
        <f>[3]роспись!H63</f>
        <v>5320</v>
      </c>
      <c r="I93" s="297">
        <v>480</v>
      </c>
      <c r="J93" s="297">
        <v>668</v>
      </c>
      <c r="K93" s="293" t="e">
        <f>K94</f>
        <v>#REF!</v>
      </c>
      <c r="L93" s="293" t="e">
        <f>L94</f>
        <v>#REF!</v>
      </c>
      <c r="M93" s="293" t="e">
        <f>M94</f>
        <v>#REF!</v>
      </c>
      <c r="N93" s="440">
        <f>N95</f>
        <v>318.2</v>
      </c>
      <c r="P93" s="145"/>
    </row>
    <row r="94" spans="1:16" ht="119.25" customHeight="1" thickBot="1">
      <c r="A94" s="312" t="s">
        <v>122</v>
      </c>
      <c r="B94" s="428" t="s">
        <v>623</v>
      </c>
      <c r="C94" s="334">
        <v>993</v>
      </c>
      <c r="D94" s="292" t="s">
        <v>266</v>
      </c>
      <c r="E94" s="292" t="s">
        <v>454</v>
      </c>
      <c r="F94" s="292"/>
      <c r="G94" s="292"/>
      <c r="H94" s="293" t="e">
        <f>#REF!</f>
        <v>#REF!</v>
      </c>
      <c r="I94" s="293" t="e">
        <f>#REF!</f>
        <v>#REF!</v>
      </c>
      <c r="J94" s="293" t="e">
        <f>#REF!</f>
        <v>#REF!</v>
      </c>
      <c r="K94" s="293" t="e">
        <f>#REF!+#REF!</f>
        <v>#REF!</v>
      </c>
      <c r="L94" s="293" t="e">
        <f>#REF!+#REF!</f>
        <v>#REF!</v>
      </c>
      <c r="M94" s="293" t="e">
        <f>#REF!+#REF!</f>
        <v>#REF!</v>
      </c>
      <c r="N94" s="285">
        <f>N95</f>
        <v>318.2</v>
      </c>
    </row>
    <row r="95" spans="1:16" ht="31.15" customHeight="1" thickBot="1">
      <c r="A95" s="304" t="s">
        <v>125</v>
      </c>
      <c r="B95" s="295" t="s">
        <v>351</v>
      </c>
      <c r="C95" s="335">
        <v>993</v>
      </c>
      <c r="D95" s="296" t="s">
        <v>266</v>
      </c>
      <c r="E95" s="296" t="s">
        <v>454</v>
      </c>
      <c r="F95" s="296" t="s">
        <v>314</v>
      </c>
      <c r="G95" s="296"/>
      <c r="H95" s="297"/>
      <c r="I95" s="297"/>
      <c r="J95" s="297"/>
      <c r="K95" s="297"/>
      <c r="L95" s="297"/>
      <c r="M95" s="297"/>
      <c r="N95" s="273">
        <f>N96</f>
        <v>318.2</v>
      </c>
    </row>
    <row r="96" spans="1:16" ht="48.75" customHeight="1">
      <c r="A96" s="304" t="s">
        <v>455</v>
      </c>
      <c r="B96" s="295" t="s">
        <v>353</v>
      </c>
      <c r="C96" s="335">
        <v>993</v>
      </c>
      <c r="D96" s="296" t="s">
        <v>266</v>
      </c>
      <c r="E96" s="296" t="s">
        <v>454</v>
      </c>
      <c r="F96" s="296" t="s">
        <v>354</v>
      </c>
      <c r="G96" s="296"/>
      <c r="H96" s="297"/>
      <c r="I96" s="297"/>
      <c r="J96" s="297"/>
      <c r="K96" s="297"/>
      <c r="L96" s="297"/>
      <c r="M96" s="297"/>
      <c r="N96" s="273">
        <v>318.2</v>
      </c>
    </row>
    <row r="97" spans="1:23" ht="23.25" customHeight="1">
      <c r="A97" s="312" t="s">
        <v>131</v>
      </c>
      <c r="B97" s="291" t="s">
        <v>267</v>
      </c>
      <c r="C97" s="292" t="s">
        <v>406</v>
      </c>
      <c r="D97" s="292" t="s">
        <v>268</v>
      </c>
      <c r="E97" s="292"/>
      <c r="F97" s="292"/>
      <c r="G97" s="296"/>
      <c r="H97" s="297">
        <f>[3]роспись!H68</f>
        <v>668</v>
      </c>
      <c r="I97" s="297">
        <v>480</v>
      </c>
      <c r="J97" s="297">
        <v>668</v>
      </c>
      <c r="K97" s="293" t="e">
        <f>K98</f>
        <v>#REF!</v>
      </c>
      <c r="L97" s="293" t="e">
        <f>L98</f>
        <v>#REF!</v>
      </c>
      <c r="M97" s="293" t="e">
        <f>M98</f>
        <v>#REF!</v>
      </c>
      <c r="N97" s="434">
        <f>N98</f>
        <v>75338.8</v>
      </c>
    </row>
    <row r="98" spans="1:23" ht="63.75" customHeight="1">
      <c r="A98" s="312" t="s">
        <v>134</v>
      </c>
      <c r="B98" s="291" t="s">
        <v>608</v>
      </c>
      <c r="C98" s="334">
        <v>993</v>
      </c>
      <c r="D98" s="292" t="s">
        <v>268</v>
      </c>
      <c r="E98" s="292" t="s">
        <v>355</v>
      </c>
      <c r="F98" s="292"/>
      <c r="G98" s="292"/>
      <c r="H98" s="293">
        <f>H100</f>
        <v>796</v>
      </c>
      <c r="I98" s="293">
        <f>I100</f>
        <v>459.2</v>
      </c>
      <c r="J98" s="293">
        <f>J100</f>
        <v>796</v>
      </c>
      <c r="K98" s="293" t="e">
        <f>K100+#REF!</f>
        <v>#REF!</v>
      </c>
      <c r="L98" s="293" t="e">
        <f>L100+#REF!</f>
        <v>#REF!</v>
      </c>
      <c r="M98" s="293" t="e">
        <f>M100+#REF!</f>
        <v>#REF!</v>
      </c>
      <c r="N98" s="285">
        <f>N99+N101</f>
        <v>75338.8</v>
      </c>
    </row>
    <row r="99" spans="1:23" ht="27" customHeight="1">
      <c r="A99" s="304" t="s">
        <v>456</v>
      </c>
      <c r="B99" s="300" t="s">
        <v>309</v>
      </c>
      <c r="C99" s="335">
        <v>993</v>
      </c>
      <c r="D99" s="296" t="s">
        <v>268</v>
      </c>
      <c r="E99" s="296" t="s">
        <v>355</v>
      </c>
      <c r="F99" s="296" t="s">
        <v>310</v>
      </c>
      <c r="G99" s="296"/>
      <c r="H99" s="297" t="e">
        <f>[3]роспись!H69</f>
        <v>#REF!</v>
      </c>
      <c r="I99" s="297">
        <v>459.2</v>
      </c>
      <c r="J99" s="297">
        <v>796</v>
      </c>
      <c r="K99" s="297">
        <f>6469.6+600</f>
        <v>7069.6</v>
      </c>
      <c r="L99" s="297">
        <v>2772.6</v>
      </c>
      <c r="M99" s="297">
        <v>7069.6</v>
      </c>
      <c r="N99" s="273">
        <f>N100</f>
        <v>75328.800000000003</v>
      </c>
    </row>
    <row r="100" spans="1:23" ht="27" customHeight="1">
      <c r="A100" s="304" t="s">
        <v>457</v>
      </c>
      <c r="B100" s="295" t="s">
        <v>311</v>
      </c>
      <c r="C100" s="335">
        <v>993</v>
      </c>
      <c r="D100" s="296" t="s">
        <v>268</v>
      </c>
      <c r="E100" s="296" t="s">
        <v>355</v>
      </c>
      <c r="F100" s="296" t="s">
        <v>312</v>
      </c>
      <c r="G100" s="296"/>
      <c r="H100" s="297">
        <f>[3]роспись!H70</f>
        <v>796</v>
      </c>
      <c r="I100" s="297">
        <v>459.2</v>
      </c>
      <c r="J100" s="297">
        <v>796</v>
      </c>
      <c r="K100" s="297">
        <f>6469.6+600</f>
        <v>7069.6</v>
      </c>
      <c r="L100" s="297">
        <v>2772.6</v>
      </c>
      <c r="M100" s="297">
        <v>7069.6</v>
      </c>
      <c r="N100" s="273">
        <v>75328.800000000003</v>
      </c>
    </row>
    <row r="101" spans="1:23" ht="20.45" customHeight="1">
      <c r="A101" s="304" t="s">
        <v>458</v>
      </c>
      <c r="B101" s="301" t="s">
        <v>356</v>
      </c>
      <c r="C101" s="335">
        <v>993</v>
      </c>
      <c r="D101" s="296" t="s">
        <v>268</v>
      </c>
      <c r="E101" s="296" t="s">
        <v>355</v>
      </c>
      <c r="F101" s="296" t="s">
        <v>314</v>
      </c>
      <c r="G101" s="296"/>
      <c r="H101" s="297"/>
      <c r="I101" s="297"/>
      <c r="J101" s="297"/>
      <c r="K101" s="297"/>
      <c r="L101" s="297"/>
      <c r="M101" s="297"/>
      <c r="N101" s="273">
        <f>N102</f>
        <v>10</v>
      </c>
    </row>
    <row r="102" spans="1:23" ht="25.5" customHeight="1">
      <c r="A102" s="304" t="s">
        <v>459</v>
      </c>
      <c r="B102" s="295" t="s">
        <v>357</v>
      </c>
      <c r="C102" s="335">
        <v>993</v>
      </c>
      <c r="D102" s="296" t="s">
        <v>268</v>
      </c>
      <c r="E102" s="296" t="s">
        <v>355</v>
      </c>
      <c r="F102" s="296" t="s">
        <v>316</v>
      </c>
      <c r="G102" s="296"/>
      <c r="H102" s="297"/>
      <c r="I102" s="297"/>
      <c r="J102" s="297"/>
      <c r="K102" s="297"/>
      <c r="L102" s="297"/>
      <c r="M102" s="297"/>
      <c r="N102" s="273">
        <v>10</v>
      </c>
    </row>
    <row r="103" spans="1:23" ht="31.5" customHeight="1">
      <c r="A103" s="312" t="s">
        <v>460</v>
      </c>
      <c r="B103" s="291" t="s">
        <v>269</v>
      </c>
      <c r="C103" s="292" t="s">
        <v>406</v>
      </c>
      <c r="D103" s="292" t="s">
        <v>270</v>
      </c>
      <c r="E103" s="292"/>
      <c r="F103" s="292"/>
      <c r="G103" s="296"/>
      <c r="H103" s="297" t="e">
        <f>[3]роспись!H73</f>
        <v>#REF!</v>
      </c>
      <c r="I103" s="297">
        <v>480</v>
      </c>
      <c r="J103" s="297">
        <v>668</v>
      </c>
      <c r="K103" s="293" t="e">
        <f t="shared" ref="K103:N105" si="7">K104</f>
        <v>#REF!</v>
      </c>
      <c r="L103" s="293" t="e">
        <f t="shared" si="7"/>
        <v>#REF!</v>
      </c>
      <c r="M103" s="293" t="e">
        <f t="shared" si="7"/>
        <v>#REF!</v>
      </c>
      <c r="N103" s="434">
        <f t="shared" si="7"/>
        <v>30</v>
      </c>
    </row>
    <row r="104" spans="1:23" ht="47.25" customHeight="1">
      <c r="A104" s="312" t="s">
        <v>461</v>
      </c>
      <c r="B104" s="291" t="s">
        <v>609</v>
      </c>
      <c r="C104" s="334">
        <v>993</v>
      </c>
      <c r="D104" s="292" t="s">
        <v>270</v>
      </c>
      <c r="E104" s="292" t="s">
        <v>358</v>
      </c>
      <c r="F104" s="292"/>
      <c r="G104" s="292"/>
      <c r="H104" s="293">
        <f>H106</f>
        <v>204</v>
      </c>
      <c r="I104" s="293">
        <f>I106</f>
        <v>459.2</v>
      </c>
      <c r="J104" s="293">
        <f>J106</f>
        <v>796</v>
      </c>
      <c r="K104" s="293" t="e">
        <f>K106+K107</f>
        <v>#REF!</v>
      </c>
      <c r="L104" s="293" t="e">
        <f>L106+L107</f>
        <v>#REF!</v>
      </c>
      <c r="M104" s="293" t="e">
        <f>M106+M107</f>
        <v>#REF!</v>
      </c>
      <c r="N104" s="285">
        <f t="shared" si="7"/>
        <v>30</v>
      </c>
    </row>
    <row r="105" spans="1:23" ht="31.5" customHeight="1" thickBot="1">
      <c r="A105" s="304" t="s">
        <v>462</v>
      </c>
      <c r="B105" s="300" t="s">
        <v>309</v>
      </c>
      <c r="C105" s="335">
        <v>993</v>
      </c>
      <c r="D105" s="296" t="s">
        <v>270</v>
      </c>
      <c r="E105" s="296" t="s">
        <v>358</v>
      </c>
      <c r="F105" s="296" t="s">
        <v>310</v>
      </c>
      <c r="G105" s="296"/>
      <c r="H105" s="297" t="e">
        <f>[3]роспись!H74</f>
        <v>#REF!</v>
      </c>
      <c r="I105" s="297">
        <v>459.2</v>
      </c>
      <c r="J105" s="297">
        <v>796</v>
      </c>
      <c r="K105" s="297">
        <f>6469.6+600</f>
        <v>7069.6</v>
      </c>
      <c r="L105" s="297">
        <v>2772.6</v>
      </c>
      <c r="M105" s="297">
        <v>7069.6</v>
      </c>
      <c r="N105" s="273">
        <f t="shared" si="7"/>
        <v>30</v>
      </c>
    </row>
    <row r="106" spans="1:23" ht="29.25" customHeight="1" thickBot="1">
      <c r="A106" s="304" t="s">
        <v>463</v>
      </c>
      <c r="B106" s="295" t="s">
        <v>311</v>
      </c>
      <c r="C106" s="335">
        <v>993</v>
      </c>
      <c r="D106" s="262" t="s">
        <v>270</v>
      </c>
      <c r="E106" s="262" t="s">
        <v>358</v>
      </c>
      <c r="F106" s="296" t="s">
        <v>312</v>
      </c>
      <c r="G106" s="296"/>
      <c r="H106" s="297">
        <f>[3]роспись!H75</f>
        <v>204</v>
      </c>
      <c r="I106" s="297">
        <v>459.2</v>
      </c>
      <c r="J106" s="297">
        <v>796</v>
      </c>
      <c r="K106" s="297">
        <f>6469.6+600</f>
        <v>7069.6</v>
      </c>
      <c r="L106" s="297">
        <v>2772.6</v>
      </c>
      <c r="M106" s="297">
        <v>7069.6</v>
      </c>
      <c r="N106" s="439">
        <v>30</v>
      </c>
    </row>
    <row r="107" spans="1:23" ht="25.9" customHeight="1" thickBot="1">
      <c r="A107" s="312" t="s">
        <v>464</v>
      </c>
      <c r="B107" s="427" t="s">
        <v>565</v>
      </c>
      <c r="C107" s="292" t="s">
        <v>406</v>
      </c>
      <c r="D107" s="292" t="s">
        <v>271</v>
      </c>
      <c r="E107" s="292"/>
      <c r="F107" s="292"/>
      <c r="G107" s="296"/>
      <c r="H107" s="297" t="e">
        <f>#REF!+#REF!+#REF!</f>
        <v>#REF!</v>
      </c>
      <c r="I107" s="297" t="e">
        <f>#REF!+#REF!+#REF!</f>
        <v>#REF!</v>
      </c>
      <c r="J107" s="297" t="e">
        <f>#REF!+#REF!+#REF!</f>
        <v>#REF!</v>
      </c>
      <c r="K107" s="293" t="e">
        <f>#REF!+K113+K116+K119</f>
        <v>#REF!</v>
      </c>
      <c r="L107" s="293" t="e">
        <f>#REF!+L113+L116+L119</f>
        <v>#REF!</v>
      </c>
      <c r="M107" s="293" t="e">
        <f>#REF!+M113+M116+M119</f>
        <v>#REF!</v>
      </c>
      <c r="N107" s="271">
        <f>N109</f>
        <v>64823.200000000004</v>
      </c>
    </row>
    <row r="108" spans="1:23" ht="25.9" customHeight="1" thickBot="1">
      <c r="A108" s="312" t="s">
        <v>139</v>
      </c>
      <c r="B108" s="336" t="s">
        <v>272</v>
      </c>
      <c r="C108" s="292"/>
      <c r="D108" s="292"/>
      <c r="E108" s="292"/>
      <c r="F108" s="292"/>
      <c r="G108" s="296"/>
      <c r="H108" s="297"/>
      <c r="I108" s="297"/>
      <c r="J108" s="297"/>
      <c r="K108" s="293"/>
      <c r="L108" s="293"/>
      <c r="M108" s="293"/>
      <c r="N108" s="436">
        <f>N109</f>
        <v>64823.200000000004</v>
      </c>
    </row>
    <row r="109" spans="1:23" ht="25.5" customHeight="1" thickBot="1">
      <c r="A109" s="312" t="s">
        <v>142</v>
      </c>
      <c r="B109" s="336" t="s">
        <v>629</v>
      </c>
      <c r="C109" s="292" t="s">
        <v>406</v>
      </c>
      <c r="D109" s="292" t="s">
        <v>273</v>
      </c>
      <c r="E109" s="292"/>
      <c r="F109" s="292"/>
      <c r="G109" s="292"/>
      <c r="H109" s="293"/>
      <c r="I109" s="293"/>
      <c r="J109" s="293"/>
      <c r="K109" s="293"/>
      <c r="L109" s="293"/>
      <c r="M109" s="293"/>
      <c r="N109" s="284">
        <f>N110+N113+N116+N119+N122</f>
        <v>64823.200000000004</v>
      </c>
    </row>
    <row r="110" spans="1:23" ht="49.5" customHeight="1">
      <c r="A110" s="312" t="s">
        <v>145</v>
      </c>
      <c r="B110" s="303" t="s">
        <v>610</v>
      </c>
      <c r="C110" s="292">
        <v>993</v>
      </c>
      <c r="D110" s="292" t="s">
        <v>273</v>
      </c>
      <c r="E110" s="292" t="s">
        <v>359</v>
      </c>
      <c r="F110" s="292"/>
      <c r="G110" s="296"/>
      <c r="H110" s="297" t="e">
        <f>#REF!</f>
        <v>#REF!</v>
      </c>
      <c r="I110" s="297" t="e">
        <f>#REF!</f>
        <v>#REF!</v>
      </c>
      <c r="J110" s="297" t="e">
        <f>#REF!</f>
        <v>#REF!</v>
      </c>
      <c r="K110" s="293" t="e">
        <f>#REF!+#REF!+#REF!</f>
        <v>#REF!</v>
      </c>
      <c r="L110" s="293" t="e">
        <f>#REF!+#REF!+#REF!</f>
        <v>#REF!</v>
      </c>
      <c r="M110" s="293" t="e">
        <f>#REF!+#REF!+#REF!</f>
        <v>#REF!</v>
      </c>
      <c r="N110" s="285">
        <f>N111</f>
        <v>6500</v>
      </c>
    </row>
    <row r="111" spans="1:23" ht="30.6" customHeight="1">
      <c r="A111" s="304" t="s">
        <v>145</v>
      </c>
      <c r="B111" s="300" t="s">
        <v>309</v>
      </c>
      <c r="C111" s="296">
        <v>993</v>
      </c>
      <c r="D111" s="296" t="s">
        <v>273</v>
      </c>
      <c r="E111" s="296" t="s">
        <v>359</v>
      </c>
      <c r="F111" s="296" t="s">
        <v>310</v>
      </c>
      <c r="G111" s="296"/>
      <c r="H111" s="297" t="e">
        <f>H112</f>
        <v>#REF!</v>
      </c>
      <c r="I111" s="297" t="e">
        <f>I112</f>
        <v>#REF!</v>
      </c>
      <c r="J111" s="297" t="e">
        <f>J112</f>
        <v>#REF!</v>
      </c>
      <c r="K111" s="297">
        <v>411.1</v>
      </c>
      <c r="L111" s="297"/>
      <c r="M111" s="297">
        <v>411.1</v>
      </c>
      <c r="N111" s="273">
        <f>N112</f>
        <v>6500</v>
      </c>
    </row>
    <row r="112" spans="1:23" ht="27" customHeight="1">
      <c r="A112" s="304" t="s">
        <v>465</v>
      </c>
      <c r="B112" s="295" t="s">
        <v>311</v>
      </c>
      <c r="C112" s="296">
        <v>993</v>
      </c>
      <c r="D112" s="296" t="s">
        <v>273</v>
      </c>
      <c r="E112" s="296" t="s">
        <v>359</v>
      </c>
      <c r="F112" s="296" t="s">
        <v>312</v>
      </c>
      <c r="G112" s="296"/>
      <c r="H112" s="297" t="e">
        <f>#REF!</f>
        <v>#REF!</v>
      </c>
      <c r="I112" s="297" t="e">
        <f>#REF!</f>
        <v>#REF!</v>
      </c>
      <c r="J112" s="297" t="e">
        <f>#REF!</f>
        <v>#REF!</v>
      </c>
      <c r="K112" s="297">
        <v>411.1</v>
      </c>
      <c r="L112" s="297"/>
      <c r="M112" s="297">
        <v>411.1</v>
      </c>
      <c r="N112" s="273">
        <v>6500</v>
      </c>
      <c r="W112" s="145"/>
    </row>
    <row r="113" spans="1:14" ht="25.15" customHeight="1">
      <c r="A113" s="337" t="s">
        <v>466</v>
      </c>
      <c r="B113" s="303" t="s">
        <v>467</v>
      </c>
      <c r="C113" s="292">
        <v>993</v>
      </c>
      <c r="D113" s="292" t="s">
        <v>273</v>
      </c>
      <c r="E113" s="292" t="s">
        <v>361</v>
      </c>
      <c r="F113" s="292"/>
      <c r="G113" s="296"/>
      <c r="H113" s="297" t="e">
        <f>#REF!</f>
        <v>#REF!</v>
      </c>
      <c r="I113" s="297" t="e">
        <f>#REF!</f>
        <v>#REF!</v>
      </c>
      <c r="J113" s="297" t="e">
        <f>#REF!</f>
        <v>#REF!</v>
      </c>
      <c r="K113" s="293" t="e">
        <f>#REF!++#REF!+#REF!</f>
        <v>#REF!</v>
      </c>
      <c r="L113" s="293" t="e">
        <f>#REF!++#REF!+#REF!</f>
        <v>#REF!</v>
      </c>
      <c r="M113" s="293" t="e">
        <f>#REF!++#REF!+#REF!</f>
        <v>#REF!</v>
      </c>
      <c r="N113" s="285">
        <f>N114</f>
        <v>36083.300000000003</v>
      </c>
    </row>
    <row r="114" spans="1:14" ht="27" customHeight="1">
      <c r="A114" s="338" t="s">
        <v>468</v>
      </c>
      <c r="B114" s="300" t="s">
        <v>309</v>
      </c>
      <c r="C114" s="339" t="s">
        <v>406</v>
      </c>
      <c r="D114" s="339" t="s">
        <v>273</v>
      </c>
      <c r="E114" s="296" t="s">
        <v>361</v>
      </c>
      <c r="F114" s="339" t="s">
        <v>310</v>
      </c>
      <c r="G114" s="296"/>
      <c r="H114" s="296" t="e">
        <f>[3]роспись!H78</f>
        <v>#REF!</v>
      </c>
      <c r="I114" s="297">
        <v>566.29999999999995</v>
      </c>
      <c r="J114" s="297">
        <v>1077.7</v>
      </c>
      <c r="K114" s="345">
        <v>1800</v>
      </c>
      <c r="L114" s="297">
        <v>1632.4</v>
      </c>
      <c r="M114" s="297">
        <v>1800</v>
      </c>
      <c r="N114" s="273">
        <f>N115</f>
        <v>36083.300000000003</v>
      </c>
    </row>
    <row r="115" spans="1:14" ht="28.15" customHeight="1">
      <c r="A115" s="338" t="s">
        <v>469</v>
      </c>
      <c r="B115" s="295" t="s">
        <v>311</v>
      </c>
      <c r="C115" s="339" t="s">
        <v>406</v>
      </c>
      <c r="D115" s="339" t="s">
        <v>273</v>
      </c>
      <c r="E115" s="296" t="s">
        <v>361</v>
      </c>
      <c r="F115" s="339" t="s">
        <v>312</v>
      </c>
      <c r="G115" s="296"/>
      <c r="H115" s="296">
        <f>[3]роспись!H79</f>
        <v>1077.7</v>
      </c>
      <c r="I115" s="297">
        <v>566.29999999999995</v>
      </c>
      <c r="J115" s="297">
        <v>1077.7</v>
      </c>
      <c r="K115" s="345">
        <v>1800</v>
      </c>
      <c r="L115" s="297">
        <v>1632.4</v>
      </c>
      <c r="M115" s="297">
        <v>1800</v>
      </c>
      <c r="N115" s="273">
        <v>36083.300000000003</v>
      </c>
    </row>
    <row r="116" spans="1:14" ht="27" customHeight="1">
      <c r="A116" s="312" t="s">
        <v>470</v>
      </c>
      <c r="B116" s="303" t="s">
        <v>362</v>
      </c>
      <c r="C116" s="292">
        <v>993</v>
      </c>
      <c r="D116" s="292" t="s">
        <v>273</v>
      </c>
      <c r="E116" s="292" t="s">
        <v>363</v>
      </c>
      <c r="F116" s="292"/>
      <c r="G116" s="292"/>
      <c r="H116" s="293" t="e">
        <f>#REF!+H119</f>
        <v>#REF!</v>
      </c>
      <c r="I116" s="293" t="e">
        <f>#REF!+I119</f>
        <v>#REF!</v>
      </c>
      <c r="J116" s="293" t="e">
        <f>#REF!+J119</f>
        <v>#REF!</v>
      </c>
      <c r="K116" s="293" t="e">
        <f>#REF!+#REF!</f>
        <v>#REF!</v>
      </c>
      <c r="L116" s="293" t="e">
        <f>#REF!+#REF!</f>
        <v>#REF!</v>
      </c>
      <c r="M116" s="293" t="e">
        <f>#REF!+#REF!</f>
        <v>#REF!</v>
      </c>
      <c r="N116" s="285">
        <f>N117</f>
        <v>21539.9</v>
      </c>
    </row>
    <row r="117" spans="1:14" ht="28.9" customHeight="1">
      <c r="A117" s="338" t="s">
        <v>471</v>
      </c>
      <c r="B117" s="300" t="s">
        <v>309</v>
      </c>
      <c r="C117" s="340" t="s">
        <v>406</v>
      </c>
      <c r="D117" s="339" t="s">
        <v>273</v>
      </c>
      <c r="E117" s="296" t="s">
        <v>363</v>
      </c>
      <c r="F117" s="339" t="s">
        <v>310</v>
      </c>
      <c r="G117" s="296"/>
      <c r="H117" s="297"/>
      <c r="I117" s="297"/>
      <c r="J117" s="297"/>
      <c r="K117" s="345">
        <v>421.6</v>
      </c>
      <c r="L117" s="346"/>
      <c r="M117" s="346">
        <v>421.6</v>
      </c>
      <c r="N117" s="273">
        <f>N118</f>
        <v>21539.9</v>
      </c>
    </row>
    <row r="118" spans="1:14" ht="25.5" customHeight="1">
      <c r="A118" s="338" t="s">
        <v>472</v>
      </c>
      <c r="B118" s="295" t="s">
        <v>311</v>
      </c>
      <c r="C118" s="340" t="s">
        <v>406</v>
      </c>
      <c r="D118" s="339" t="s">
        <v>273</v>
      </c>
      <c r="E118" s="296" t="s">
        <v>363</v>
      </c>
      <c r="F118" s="339" t="s">
        <v>312</v>
      </c>
      <c r="G118" s="296"/>
      <c r="H118" s="297"/>
      <c r="I118" s="297"/>
      <c r="J118" s="297"/>
      <c r="K118" s="345">
        <v>421.6</v>
      </c>
      <c r="L118" s="346"/>
      <c r="M118" s="346">
        <v>421.6</v>
      </c>
      <c r="N118" s="273">
        <v>21539.9</v>
      </c>
    </row>
    <row r="119" spans="1:14" ht="43.5" customHeight="1">
      <c r="A119" s="312" t="s">
        <v>473</v>
      </c>
      <c r="B119" s="303" t="s">
        <v>611</v>
      </c>
      <c r="C119" s="292">
        <v>993</v>
      </c>
      <c r="D119" s="292" t="s">
        <v>273</v>
      </c>
      <c r="E119" s="292" t="s">
        <v>364</v>
      </c>
      <c r="F119" s="292"/>
      <c r="G119" s="292"/>
      <c r="H119" s="293" t="e">
        <f>#REF!</f>
        <v>#REF!</v>
      </c>
      <c r="I119" s="293" t="e">
        <f>#REF!</f>
        <v>#REF!</v>
      </c>
      <c r="J119" s="293" t="e">
        <f>#REF!</f>
        <v>#REF!</v>
      </c>
      <c r="K119" s="293" t="e">
        <f>#REF!+#REF!+K122</f>
        <v>#REF!</v>
      </c>
      <c r="L119" s="293" t="e">
        <f>#REF!+#REF!+L122</f>
        <v>#REF!</v>
      </c>
      <c r="M119" s="293" t="e">
        <f>#REF!+#REF!+M122</f>
        <v>#REF!</v>
      </c>
      <c r="N119" s="285">
        <f>N120</f>
        <v>0</v>
      </c>
    </row>
    <row r="120" spans="1:14" ht="27.75" customHeight="1">
      <c r="A120" s="338" t="s">
        <v>474</v>
      </c>
      <c r="B120" s="300" t="s">
        <v>309</v>
      </c>
      <c r="C120" s="340" t="s">
        <v>406</v>
      </c>
      <c r="D120" s="339" t="s">
        <v>273</v>
      </c>
      <c r="E120" s="296" t="s">
        <v>364</v>
      </c>
      <c r="F120" s="339" t="s">
        <v>310</v>
      </c>
      <c r="G120" s="296"/>
      <c r="H120" s="297" t="e">
        <f>H121</f>
        <v>#REF!</v>
      </c>
      <c r="I120" s="297" t="e">
        <f>I121</f>
        <v>#REF!</v>
      </c>
      <c r="J120" s="297" t="e">
        <f>J121</f>
        <v>#REF!</v>
      </c>
      <c r="K120" s="297">
        <f>3844.9-612.2</f>
        <v>3232.7</v>
      </c>
      <c r="L120" s="297">
        <v>1940.7</v>
      </c>
      <c r="M120" s="297">
        <v>3232.7</v>
      </c>
      <c r="N120" s="273">
        <f>N121</f>
        <v>0</v>
      </c>
    </row>
    <row r="121" spans="1:14" ht="28.9" customHeight="1">
      <c r="A121" s="338" t="s">
        <v>475</v>
      </c>
      <c r="B121" s="295" t="s">
        <v>311</v>
      </c>
      <c r="C121" s="340" t="s">
        <v>406</v>
      </c>
      <c r="D121" s="339" t="s">
        <v>273</v>
      </c>
      <c r="E121" s="296" t="s">
        <v>364</v>
      </c>
      <c r="F121" s="339" t="s">
        <v>312</v>
      </c>
      <c r="G121" s="296"/>
      <c r="H121" s="297" t="e">
        <f>#REF!</f>
        <v>#REF!</v>
      </c>
      <c r="I121" s="297" t="e">
        <f>#REF!</f>
        <v>#REF!</v>
      </c>
      <c r="J121" s="297" t="e">
        <f>#REF!</f>
        <v>#REF!</v>
      </c>
      <c r="K121" s="297">
        <f>3844.9-612.2</f>
        <v>3232.7</v>
      </c>
      <c r="L121" s="297">
        <v>1940.7</v>
      </c>
      <c r="M121" s="297">
        <v>3232.7</v>
      </c>
      <c r="N121" s="273">
        <v>0</v>
      </c>
    </row>
    <row r="122" spans="1:14" ht="39.75" customHeight="1">
      <c r="A122" s="341" t="s">
        <v>476</v>
      </c>
      <c r="B122" s="342" t="s">
        <v>612</v>
      </c>
      <c r="C122" s="343" t="s">
        <v>406</v>
      </c>
      <c r="D122" s="299" t="s">
        <v>273</v>
      </c>
      <c r="E122" s="292" t="s">
        <v>365</v>
      </c>
      <c r="F122" s="299"/>
      <c r="G122" s="292"/>
      <c r="H122" s="293">
        <v>400</v>
      </c>
      <c r="I122" s="293">
        <v>220</v>
      </c>
      <c r="J122" s="293">
        <v>400</v>
      </c>
      <c r="K122" s="293">
        <f>K124</f>
        <v>500</v>
      </c>
      <c r="L122" s="293">
        <f>L124</f>
        <v>14.9</v>
      </c>
      <c r="M122" s="293">
        <f>M124</f>
        <v>500</v>
      </c>
      <c r="N122" s="285">
        <f>N123</f>
        <v>700</v>
      </c>
    </row>
    <row r="123" spans="1:14" ht="25.9" customHeight="1">
      <c r="A123" s="338" t="s">
        <v>477</v>
      </c>
      <c r="B123" s="300" t="s">
        <v>309</v>
      </c>
      <c r="C123" s="340" t="s">
        <v>406</v>
      </c>
      <c r="D123" s="339" t="s">
        <v>273</v>
      </c>
      <c r="E123" s="296" t="s">
        <v>365</v>
      </c>
      <c r="F123" s="339" t="s">
        <v>310</v>
      </c>
      <c r="G123" s="296"/>
      <c r="H123" s="297" t="e">
        <f t="shared" ref="H123:J124" si="8">H129</f>
        <v>#REF!</v>
      </c>
      <c r="I123" s="297" t="e">
        <f t="shared" si="8"/>
        <v>#REF!</v>
      </c>
      <c r="J123" s="297" t="e">
        <f t="shared" si="8"/>
        <v>#REF!</v>
      </c>
      <c r="K123" s="297">
        <v>500</v>
      </c>
      <c r="L123" s="297">
        <v>14.9</v>
      </c>
      <c r="M123" s="297">
        <v>500</v>
      </c>
      <c r="N123" s="273">
        <f>N124</f>
        <v>700</v>
      </c>
    </row>
    <row r="124" spans="1:14" ht="27" customHeight="1" thickBot="1">
      <c r="A124" s="338" t="s">
        <v>478</v>
      </c>
      <c r="B124" s="295" t="s">
        <v>311</v>
      </c>
      <c r="C124" s="340" t="s">
        <v>406</v>
      </c>
      <c r="D124" s="339" t="s">
        <v>273</v>
      </c>
      <c r="E124" s="296" t="s">
        <v>365</v>
      </c>
      <c r="F124" s="339" t="s">
        <v>312</v>
      </c>
      <c r="G124" s="296"/>
      <c r="H124" s="297" t="e">
        <f t="shared" si="8"/>
        <v>#REF!</v>
      </c>
      <c r="I124" s="297" t="e">
        <f t="shared" si="8"/>
        <v>#REF!</v>
      </c>
      <c r="J124" s="297" t="e">
        <f t="shared" si="8"/>
        <v>#REF!</v>
      </c>
      <c r="K124" s="297">
        <v>500</v>
      </c>
      <c r="L124" s="297">
        <v>14.9</v>
      </c>
      <c r="M124" s="297">
        <v>500</v>
      </c>
      <c r="N124" s="439">
        <v>700</v>
      </c>
    </row>
    <row r="125" spans="1:14" s="230" customFormat="1" ht="28.5" customHeight="1" thickBot="1">
      <c r="A125" s="312" t="s">
        <v>479</v>
      </c>
      <c r="B125" s="427" t="s">
        <v>566</v>
      </c>
      <c r="C125" s="292" t="s">
        <v>406</v>
      </c>
      <c r="D125" s="292" t="s">
        <v>274</v>
      </c>
      <c r="E125" s="292"/>
      <c r="F125" s="292"/>
      <c r="G125" s="292"/>
      <c r="H125" s="293" t="e">
        <f t="shared" ref="H125:M125" si="9">H130</f>
        <v>#REF!</v>
      </c>
      <c r="I125" s="293" t="e">
        <f t="shared" si="9"/>
        <v>#REF!</v>
      </c>
      <c r="J125" s="293" t="e">
        <f t="shared" si="9"/>
        <v>#REF!</v>
      </c>
      <c r="K125" s="293" t="e">
        <f t="shared" si="9"/>
        <v>#REF!</v>
      </c>
      <c r="L125" s="293" t="e">
        <f t="shared" si="9"/>
        <v>#REF!</v>
      </c>
      <c r="M125" s="293" t="e">
        <f t="shared" si="9"/>
        <v>#REF!</v>
      </c>
      <c r="N125" s="271">
        <f>N130+N126</f>
        <v>1391.8</v>
      </c>
    </row>
    <row r="126" spans="1:14" s="230" customFormat="1" ht="26.45" customHeight="1" thickBot="1">
      <c r="A126" s="312" t="s">
        <v>480</v>
      </c>
      <c r="B126" s="303" t="s">
        <v>275</v>
      </c>
      <c r="C126" s="292" t="s">
        <v>406</v>
      </c>
      <c r="D126" s="292" t="s">
        <v>276</v>
      </c>
      <c r="E126" s="292"/>
      <c r="F126" s="292"/>
      <c r="G126" s="292"/>
      <c r="H126" s="293" t="e">
        <f>H130</f>
        <v>#REF!</v>
      </c>
      <c r="I126" s="293" t="e">
        <f>I130</f>
        <v>#REF!</v>
      </c>
      <c r="J126" s="293" t="e">
        <f>J130</f>
        <v>#REF!</v>
      </c>
      <c r="K126" s="293" t="e">
        <f>K130+#REF!+#REF!</f>
        <v>#REF!</v>
      </c>
      <c r="L126" s="293" t="e">
        <f>L130+#REF!+#REF!</f>
        <v>#REF!</v>
      </c>
      <c r="M126" s="293" t="e">
        <f>M130+#REF!+#REF!</f>
        <v>#REF!</v>
      </c>
      <c r="N126" s="284">
        <f>N127</f>
        <v>41.1</v>
      </c>
    </row>
    <row r="127" spans="1:14" s="230" customFormat="1" ht="97.5" customHeight="1">
      <c r="A127" s="312" t="s">
        <v>177</v>
      </c>
      <c r="B127" s="303" t="s">
        <v>627</v>
      </c>
      <c r="C127" s="292" t="s">
        <v>406</v>
      </c>
      <c r="D127" s="292" t="s">
        <v>276</v>
      </c>
      <c r="E127" s="292" t="s">
        <v>366</v>
      </c>
      <c r="F127" s="292"/>
      <c r="G127" s="292"/>
      <c r="H127" s="293" t="e">
        <f>[3]роспись!H101</f>
        <v>#REF!</v>
      </c>
      <c r="I127" s="293">
        <v>309.39999999999998</v>
      </c>
      <c r="J127" s="293">
        <v>500</v>
      </c>
      <c r="K127" s="293" t="e">
        <f>K130</f>
        <v>#REF!</v>
      </c>
      <c r="L127" s="293" t="e">
        <f>L130</f>
        <v>#REF!</v>
      </c>
      <c r="M127" s="293" t="e">
        <f>M130</f>
        <v>#REF!</v>
      </c>
      <c r="N127" s="285">
        <f>N129</f>
        <v>41.1</v>
      </c>
    </row>
    <row r="128" spans="1:14" s="230" customFormat="1" ht="31.5" customHeight="1">
      <c r="A128" s="304" t="s">
        <v>180</v>
      </c>
      <c r="B128" s="300" t="s">
        <v>309</v>
      </c>
      <c r="C128" s="296" t="s">
        <v>406</v>
      </c>
      <c r="D128" s="296" t="s">
        <v>276</v>
      </c>
      <c r="E128" s="296" t="s">
        <v>366</v>
      </c>
      <c r="F128" s="296" t="s">
        <v>310</v>
      </c>
      <c r="G128" s="308"/>
      <c r="H128" s="314" t="e">
        <f>H6+#REF!</f>
        <v>#REF!</v>
      </c>
      <c r="I128" s="314" t="e">
        <f>I6+#REF!</f>
        <v>#REF!</v>
      </c>
      <c r="J128" s="314" t="e">
        <f>J6+#REF!</f>
        <v>#REF!</v>
      </c>
      <c r="K128" s="297">
        <v>299</v>
      </c>
      <c r="L128" s="297">
        <v>243.6</v>
      </c>
      <c r="M128" s="297">
        <v>299</v>
      </c>
      <c r="N128" s="273">
        <f>N129</f>
        <v>41.1</v>
      </c>
    </row>
    <row r="129" spans="1:14" s="230" customFormat="1" ht="30" customHeight="1">
      <c r="A129" s="304" t="s">
        <v>481</v>
      </c>
      <c r="B129" s="295" t="s">
        <v>311</v>
      </c>
      <c r="C129" s="296" t="s">
        <v>406</v>
      </c>
      <c r="D129" s="296" t="s">
        <v>276</v>
      </c>
      <c r="E129" s="296" t="s">
        <v>366</v>
      </c>
      <c r="F129" s="296" t="s">
        <v>312</v>
      </c>
      <c r="G129" s="308"/>
      <c r="H129" s="314" t="e">
        <f>H7+#REF!</f>
        <v>#REF!</v>
      </c>
      <c r="I129" s="314" t="e">
        <f>I7+#REF!</f>
        <v>#REF!</v>
      </c>
      <c r="J129" s="314" t="e">
        <f>J7+#REF!</f>
        <v>#REF!</v>
      </c>
      <c r="K129" s="297">
        <v>299</v>
      </c>
      <c r="L129" s="297">
        <v>243.6</v>
      </c>
      <c r="M129" s="297">
        <v>299</v>
      </c>
      <c r="N129" s="273">
        <v>41.1</v>
      </c>
    </row>
    <row r="130" spans="1:14" s="230" customFormat="1" ht="30" customHeight="1">
      <c r="A130" s="312" t="s">
        <v>482</v>
      </c>
      <c r="B130" s="303" t="s">
        <v>483</v>
      </c>
      <c r="C130" s="292" t="s">
        <v>406</v>
      </c>
      <c r="D130" s="292" t="s">
        <v>278</v>
      </c>
      <c r="E130" s="292"/>
      <c r="F130" s="292"/>
      <c r="G130" s="292"/>
      <c r="H130" s="293" t="e">
        <f>#REF!</f>
        <v>#REF!</v>
      </c>
      <c r="I130" s="293" t="e">
        <f>#REF!</f>
        <v>#REF!</v>
      </c>
      <c r="J130" s="293" t="e">
        <f>#REF!</f>
        <v>#REF!</v>
      </c>
      <c r="K130" s="293" t="e">
        <f>#REF!+#REF!+K134</f>
        <v>#REF!</v>
      </c>
      <c r="L130" s="293" t="e">
        <f>#REF!+#REF!+L134</f>
        <v>#REF!</v>
      </c>
      <c r="M130" s="293" t="e">
        <f>#REF!+#REF!+M134</f>
        <v>#REF!</v>
      </c>
      <c r="N130" s="285">
        <f>N134+N131</f>
        <v>1350.7</v>
      </c>
    </row>
    <row r="131" spans="1:14" ht="44.25" customHeight="1">
      <c r="A131" s="312" t="s">
        <v>484</v>
      </c>
      <c r="B131" s="303" t="s">
        <v>624</v>
      </c>
      <c r="C131" s="292" t="s">
        <v>406</v>
      </c>
      <c r="D131" s="292" t="s">
        <v>278</v>
      </c>
      <c r="E131" s="292" t="s">
        <v>367</v>
      </c>
      <c r="F131" s="292"/>
      <c r="G131" s="292"/>
      <c r="H131" s="293" t="e">
        <f>[3]роспись!H87</f>
        <v>#REF!</v>
      </c>
      <c r="I131" s="293">
        <v>309.39999999999998</v>
      </c>
      <c r="J131" s="293">
        <v>500</v>
      </c>
      <c r="K131" s="293">
        <f>K133</f>
        <v>299</v>
      </c>
      <c r="L131" s="293">
        <f>L133</f>
        <v>243.6</v>
      </c>
      <c r="M131" s="293">
        <f>M133</f>
        <v>299</v>
      </c>
      <c r="N131" s="285">
        <f>N132</f>
        <v>1110.2</v>
      </c>
    </row>
    <row r="132" spans="1:14" ht="25.9" customHeight="1">
      <c r="A132" s="304" t="s">
        <v>485</v>
      </c>
      <c r="B132" s="300" t="s">
        <v>309</v>
      </c>
      <c r="C132" s="296" t="s">
        <v>406</v>
      </c>
      <c r="D132" s="296" t="s">
        <v>278</v>
      </c>
      <c r="E132" s="296" t="s">
        <v>367</v>
      </c>
      <c r="F132" s="296" t="s">
        <v>310</v>
      </c>
      <c r="G132" s="308"/>
      <c r="H132" s="314" t="e">
        <f>#REF!+#REF!</f>
        <v>#REF!</v>
      </c>
      <c r="I132" s="314" t="e">
        <f>#REF!+#REF!</f>
        <v>#REF!</v>
      </c>
      <c r="J132" s="314" t="e">
        <f>#REF!+#REF!</f>
        <v>#REF!</v>
      </c>
      <c r="K132" s="297">
        <v>299</v>
      </c>
      <c r="L132" s="297">
        <v>243.6</v>
      </c>
      <c r="M132" s="297">
        <v>299</v>
      </c>
      <c r="N132" s="273">
        <f>N133</f>
        <v>1110.2</v>
      </c>
    </row>
    <row r="133" spans="1:14" ht="26.45" customHeight="1">
      <c r="A133" s="304" t="s">
        <v>486</v>
      </c>
      <c r="B133" s="295" t="s">
        <v>311</v>
      </c>
      <c r="C133" s="296" t="s">
        <v>406</v>
      </c>
      <c r="D133" s="296" t="s">
        <v>278</v>
      </c>
      <c r="E133" s="296" t="s">
        <v>367</v>
      </c>
      <c r="F133" s="296" t="s">
        <v>312</v>
      </c>
      <c r="G133" s="308"/>
      <c r="H133" s="314" t="e">
        <f>#REF!+H6</f>
        <v>#REF!</v>
      </c>
      <c r="I133" s="314" t="e">
        <f>#REF!+I6</f>
        <v>#REF!</v>
      </c>
      <c r="J133" s="314" t="e">
        <f>#REF!+J6</f>
        <v>#REF!</v>
      </c>
      <c r="K133" s="297">
        <v>299</v>
      </c>
      <c r="L133" s="297">
        <v>243.6</v>
      </c>
      <c r="M133" s="297">
        <v>299</v>
      </c>
      <c r="N133" s="273">
        <v>1110.2</v>
      </c>
    </row>
    <row r="134" spans="1:14" ht="51" customHeight="1">
      <c r="A134" s="312" t="s">
        <v>487</v>
      </c>
      <c r="B134" s="291" t="s">
        <v>625</v>
      </c>
      <c r="C134" s="292" t="s">
        <v>406</v>
      </c>
      <c r="D134" s="292" t="s">
        <v>278</v>
      </c>
      <c r="E134" s="292" t="s">
        <v>648</v>
      </c>
      <c r="F134" s="292"/>
      <c r="G134" s="319"/>
      <c r="H134" s="320"/>
      <c r="I134" s="331"/>
      <c r="J134" s="331"/>
      <c r="K134" s="293">
        <f>K136</f>
        <v>120</v>
      </c>
      <c r="L134" s="293">
        <f>L136</f>
        <v>100</v>
      </c>
      <c r="M134" s="293">
        <f>M136</f>
        <v>120</v>
      </c>
      <c r="N134" s="285">
        <f>N136</f>
        <v>240.5</v>
      </c>
    </row>
    <row r="135" spans="1:14" ht="28.9" customHeight="1" thickBot="1">
      <c r="A135" s="304" t="s">
        <v>488</v>
      </c>
      <c r="B135" s="300" t="s">
        <v>309</v>
      </c>
      <c r="C135" s="335">
        <v>993</v>
      </c>
      <c r="D135" s="296" t="s">
        <v>278</v>
      </c>
      <c r="E135" s="296" t="s">
        <v>648</v>
      </c>
      <c r="F135" s="296" t="s">
        <v>310</v>
      </c>
      <c r="G135" s="321"/>
      <c r="H135" s="322"/>
      <c r="I135" s="332"/>
      <c r="J135" s="332"/>
      <c r="K135" s="297">
        <v>120</v>
      </c>
      <c r="L135" s="297">
        <v>100</v>
      </c>
      <c r="M135" s="297">
        <v>120</v>
      </c>
      <c r="N135" s="273">
        <f>N136</f>
        <v>240.5</v>
      </c>
    </row>
    <row r="136" spans="1:14" ht="29.25" customHeight="1" thickBot="1">
      <c r="A136" s="304" t="s">
        <v>489</v>
      </c>
      <c r="B136" s="295" t="s">
        <v>311</v>
      </c>
      <c r="C136" s="335">
        <v>993</v>
      </c>
      <c r="D136" s="296" t="s">
        <v>278</v>
      </c>
      <c r="E136" s="296" t="s">
        <v>648</v>
      </c>
      <c r="F136" s="296" t="s">
        <v>312</v>
      </c>
      <c r="G136" s="321"/>
      <c r="H136" s="322"/>
      <c r="I136" s="332"/>
      <c r="J136" s="332"/>
      <c r="K136" s="297">
        <v>120</v>
      </c>
      <c r="L136" s="297">
        <v>100</v>
      </c>
      <c r="M136" s="297">
        <v>120</v>
      </c>
      <c r="N136" s="439">
        <v>240.5</v>
      </c>
    </row>
    <row r="137" spans="1:14" ht="22.5" customHeight="1" thickBot="1">
      <c r="A137" s="312" t="s">
        <v>490</v>
      </c>
      <c r="B137" s="427" t="s">
        <v>568</v>
      </c>
      <c r="C137" s="292" t="s">
        <v>406</v>
      </c>
      <c r="D137" s="292" t="s">
        <v>279</v>
      </c>
      <c r="E137" s="292"/>
      <c r="F137" s="292"/>
      <c r="G137" s="321"/>
      <c r="H137" s="322"/>
      <c r="I137" s="332"/>
      <c r="J137" s="332"/>
      <c r="K137" s="293" t="e">
        <f>K138</f>
        <v>#REF!</v>
      </c>
      <c r="L137" s="293" t="e">
        <f>L138</f>
        <v>#REF!</v>
      </c>
      <c r="M137" s="293" t="e">
        <f>M138</f>
        <v>#REF!</v>
      </c>
      <c r="N137" s="271">
        <f>N138+N142</f>
        <v>32653.5</v>
      </c>
    </row>
    <row r="138" spans="1:14" ht="25.5" customHeight="1" thickBot="1">
      <c r="A138" s="312" t="s">
        <v>491</v>
      </c>
      <c r="B138" s="303" t="s">
        <v>280</v>
      </c>
      <c r="C138" s="292" t="s">
        <v>406</v>
      </c>
      <c r="D138" s="292" t="s">
        <v>281</v>
      </c>
      <c r="E138" s="292"/>
      <c r="F138" s="292"/>
      <c r="G138" s="319"/>
      <c r="H138" s="320"/>
      <c r="I138" s="331"/>
      <c r="J138" s="331"/>
      <c r="K138" s="293" t="e">
        <f>K139+K142</f>
        <v>#REF!</v>
      </c>
      <c r="L138" s="293" t="e">
        <f>L139+L142</f>
        <v>#REF!</v>
      </c>
      <c r="M138" s="293" t="e">
        <f>M139+M142</f>
        <v>#REF!</v>
      </c>
      <c r="N138" s="284">
        <f>N139</f>
        <v>9961.6</v>
      </c>
    </row>
    <row r="139" spans="1:14" ht="60.75" customHeight="1">
      <c r="A139" s="312" t="s">
        <v>188</v>
      </c>
      <c r="B139" s="303" t="s">
        <v>619</v>
      </c>
      <c r="C139" s="292" t="s">
        <v>406</v>
      </c>
      <c r="D139" s="292" t="s">
        <v>281</v>
      </c>
      <c r="E139" s="292" t="s">
        <v>369</v>
      </c>
      <c r="F139" s="292"/>
      <c r="G139" s="319"/>
      <c r="H139" s="320"/>
      <c r="I139" s="331"/>
      <c r="J139" s="331"/>
      <c r="K139" s="293" t="e">
        <f>#REF!</f>
        <v>#REF!</v>
      </c>
      <c r="L139" s="293" t="e">
        <f>#REF!</f>
        <v>#REF!</v>
      </c>
      <c r="M139" s="293" t="e">
        <f>#REF!</f>
        <v>#REF!</v>
      </c>
      <c r="N139" s="285">
        <f>N140</f>
        <v>9961.6</v>
      </c>
    </row>
    <row r="140" spans="1:14" ht="31.5" customHeight="1">
      <c r="A140" s="304" t="s">
        <v>492</v>
      </c>
      <c r="B140" s="300" t="s">
        <v>309</v>
      </c>
      <c r="C140" s="296" t="s">
        <v>406</v>
      </c>
      <c r="D140" s="296" t="s">
        <v>281</v>
      </c>
      <c r="E140" s="296" t="s">
        <v>369</v>
      </c>
      <c r="F140" s="296" t="s">
        <v>310</v>
      </c>
      <c r="G140" s="321"/>
      <c r="H140" s="322"/>
      <c r="I140" s="332"/>
      <c r="J140" s="332"/>
      <c r="K140" s="297">
        <f>1909+9</f>
        <v>1918</v>
      </c>
      <c r="L140" s="297">
        <v>1097.9000000000001</v>
      </c>
      <c r="M140" s="297">
        <v>1918</v>
      </c>
      <c r="N140" s="273">
        <f>N141</f>
        <v>9961.6</v>
      </c>
    </row>
    <row r="141" spans="1:14" ht="28.9" customHeight="1" thickBot="1">
      <c r="A141" s="304" t="s">
        <v>493</v>
      </c>
      <c r="B141" s="295" t="s">
        <v>311</v>
      </c>
      <c r="C141" s="296" t="s">
        <v>406</v>
      </c>
      <c r="D141" s="296" t="s">
        <v>281</v>
      </c>
      <c r="E141" s="296" t="s">
        <v>369</v>
      </c>
      <c r="F141" s="296" t="s">
        <v>312</v>
      </c>
      <c r="G141" s="321"/>
      <c r="H141" s="322"/>
      <c r="I141" s="332"/>
      <c r="J141" s="332"/>
      <c r="K141" s="297">
        <f>1909+9</f>
        <v>1918</v>
      </c>
      <c r="L141" s="297">
        <v>1097.9000000000001</v>
      </c>
      <c r="M141" s="297">
        <v>1918</v>
      </c>
      <c r="N141" s="273">
        <v>9961.6</v>
      </c>
    </row>
    <row r="142" spans="1:14" ht="31.5" customHeight="1" thickBot="1">
      <c r="A142" s="312" t="s">
        <v>494</v>
      </c>
      <c r="B142" s="333" t="s">
        <v>282</v>
      </c>
      <c r="C142" s="292" t="s">
        <v>406</v>
      </c>
      <c r="D142" s="292" t="s">
        <v>283</v>
      </c>
      <c r="E142" s="292"/>
      <c r="F142" s="292"/>
      <c r="G142" s="319"/>
      <c r="H142" s="320"/>
      <c r="I142" s="331"/>
      <c r="J142" s="331"/>
      <c r="K142" s="293">
        <f>K145</f>
        <v>771</v>
      </c>
      <c r="L142" s="293">
        <f>L145</f>
        <v>358.1</v>
      </c>
      <c r="M142" s="293">
        <f>M145</f>
        <v>771</v>
      </c>
      <c r="N142" s="285">
        <f>N143+N146</f>
        <v>22691.899999999998</v>
      </c>
    </row>
    <row r="143" spans="1:14" ht="52.5" customHeight="1" thickBot="1">
      <c r="A143" s="312" t="s">
        <v>495</v>
      </c>
      <c r="B143" s="291" t="s">
        <v>593</v>
      </c>
      <c r="C143" s="292" t="s">
        <v>406</v>
      </c>
      <c r="D143" s="292" t="s">
        <v>283</v>
      </c>
      <c r="E143" s="292" t="s">
        <v>552</v>
      </c>
      <c r="F143" s="292"/>
      <c r="G143" s="319"/>
      <c r="H143" s="320"/>
      <c r="I143" s="331"/>
      <c r="J143" s="331"/>
      <c r="K143" s="293"/>
      <c r="L143" s="293"/>
      <c r="M143" s="293"/>
      <c r="N143" s="285">
        <f>N145</f>
        <v>3383.8</v>
      </c>
    </row>
    <row r="144" spans="1:14" ht="31.5" customHeight="1" thickBot="1">
      <c r="A144" s="304" t="s">
        <v>496</v>
      </c>
      <c r="B144" s="300" t="s">
        <v>309</v>
      </c>
      <c r="C144" s="296" t="s">
        <v>406</v>
      </c>
      <c r="D144" s="296" t="s">
        <v>283</v>
      </c>
      <c r="E144" s="296" t="s">
        <v>552</v>
      </c>
      <c r="F144" s="296" t="s">
        <v>310</v>
      </c>
      <c r="G144" s="321"/>
      <c r="H144" s="322"/>
      <c r="I144" s="332"/>
      <c r="J144" s="332"/>
      <c r="K144" s="297">
        <f>736+35</f>
        <v>771</v>
      </c>
      <c r="L144" s="297">
        <v>358.1</v>
      </c>
      <c r="M144" s="297">
        <v>771</v>
      </c>
      <c r="N144" s="273">
        <f>N145</f>
        <v>3383.8</v>
      </c>
    </row>
    <row r="145" spans="1:14" s="230" customFormat="1" ht="28.9" customHeight="1">
      <c r="A145" s="304" t="s">
        <v>497</v>
      </c>
      <c r="B145" s="295" t="s">
        <v>311</v>
      </c>
      <c r="C145" s="296" t="s">
        <v>406</v>
      </c>
      <c r="D145" s="296" t="s">
        <v>283</v>
      </c>
      <c r="E145" s="296" t="s">
        <v>552</v>
      </c>
      <c r="F145" s="296" t="s">
        <v>312</v>
      </c>
      <c r="G145" s="321"/>
      <c r="H145" s="322"/>
      <c r="I145" s="332"/>
      <c r="J145" s="332"/>
      <c r="K145" s="297">
        <f>736+35</f>
        <v>771</v>
      </c>
      <c r="L145" s="297">
        <v>358.1</v>
      </c>
      <c r="M145" s="297">
        <v>771</v>
      </c>
      <c r="N145" s="273">
        <v>3383.8</v>
      </c>
    </row>
    <row r="146" spans="1:14" s="230" customFormat="1" ht="24" customHeight="1">
      <c r="A146" s="337" t="s">
        <v>498</v>
      </c>
      <c r="B146" s="291" t="s">
        <v>368</v>
      </c>
      <c r="C146" s="309" t="s">
        <v>406</v>
      </c>
      <c r="D146" s="309" t="s">
        <v>283</v>
      </c>
      <c r="E146" s="309" t="s">
        <v>553</v>
      </c>
      <c r="F146" s="309"/>
      <c r="G146" s="347"/>
      <c r="H146" s="348"/>
      <c r="I146" s="358"/>
      <c r="J146" s="358"/>
      <c r="K146" s="359"/>
      <c r="L146" s="359"/>
      <c r="M146" s="359"/>
      <c r="N146" s="434">
        <f>N147+N149+N151</f>
        <v>19308.099999999999</v>
      </c>
    </row>
    <row r="147" spans="1:14" s="230" customFormat="1" ht="57" customHeight="1">
      <c r="A147" s="349" t="s">
        <v>499</v>
      </c>
      <c r="B147" s="295" t="s">
        <v>307</v>
      </c>
      <c r="C147" s="315" t="s">
        <v>406</v>
      </c>
      <c r="D147" s="315" t="s">
        <v>283</v>
      </c>
      <c r="E147" s="315" t="s">
        <v>369</v>
      </c>
      <c r="F147" s="315" t="s">
        <v>300</v>
      </c>
      <c r="G147" s="350" t="s">
        <v>408</v>
      </c>
      <c r="H147" s="351" t="e">
        <f>H148</f>
        <v>#REF!</v>
      </c>
      <c r="I147" s="351">
        <f>I148</f>
        <v>0</v>
      </c>
      <c r="J147" s="351" t="str">
        <f>J148</f>
        <v>12,7</v>
      </c>
      <c r="K147" s="329">
        <v>8250.9</v>
      </c>
      <c r="L147" s="351">
        <v>5168.5</v>
      </c>
      <c r="M147" s="351">
        <v>8250.9</v>
      </c>
      <c r="N147" s="441">
        <f>N148</f>
        <v>16693.5</v>
      </c>
    </row>
    <row r="148" spans="1:14" s="230" customFormat="1" ht="50.25" customHeight="1">
      <c r="A148" s="349" t="s">
        <v>500</v>
      </c>
      <c r="B148" s="295" t="s">
        <v>370</v>
      </c>
      <c r="C148" s="315" t="s">
        <v>406</v>
      </c>
      <c r="D148" s="315" t="s">
        <v>283</v>
      </c>
      <c r="E148" s="315" t="s">
        <v>553</v>
      </c>
      <c r="F148" s="315" t="s">
        <v>556</v>
      </c>
      <c r="G148" s="350" t="s">
        <v>408</v>
      </c>
      <c r="H148" s="351" t="e">
        <f>H150</f>
        <v>#REF!</v>
      </c>
      <c r="I148" s="351">
        <f>I150</f>
        <v>0</v>
      </c>
      <c r="J148" s="351" t="str">
        <f>J150</f>
        <v>12,7</v>
      </c>
      <c r="K148" s="329">
        <v>8250.9</v>
      </c>
      <c r="L148" s="351">
        <v>5168.5</v>
      </c>
      <c r="M148" s="351">
        <v>8250.9</v>
      </c>
      <c r="N148" s="441">
        <v>16693.5</v>
      </c>
    </row>
    <row r="149" spans="1:14" ht="32.25" customHeight="1">
      <c r="A149" s="349" t="s">
        <v>501</v>
      </c>
      <c r="B149" s="300" t="s">
        <v>309</v>
      </c>
      <c r="C149" s="315" t="s">
        <v>406</v>
      </c>
      <c r="D149" s="315" t="s">
        <v>283</v>
      </c>
      <c r="E149" s="315" t="s">
        <v>553</v>
      </c>
      <c r="F149" s="315" t="s">
        <v>310</v>
      </c>
      <c r="G149" s="350" t="s">
        <v>408</v>
      </c>
      <c r="H149" s="351" t="e">
        <f>[3]роспись!H173</f>
        <v>#REF!</v>
      </c>
      <c r="I149" s="351"/>
      <c r="J149" s="351" t="s">
        <v>411</v>
      </c>
      <c r="K149" s="329" t="e">
        <f>K150+#REF!</f>
        <v>#REF!</v>
      </c>
      <c r="L149" s="329" t="e">
        <f>L150+#REF!</f>
        <v>#REF!</v>
      </c>
      <c r="M149" s="329" t="e">
        <f>M150+#REF!</f>
        <v>#REF!</v>
      </c>
      <c r="N149" s="273">
        <f>N150</f>
        <v>2606.6</v>
      </c>
    </row>
    <row r="150" spans="1:14" ht="34.5" customHeight="1">
      <c r="A150" s="349" t="s">
        <v>502</v>
      </c>
      <c r="B150" s="295" t="s">
        <v>311</v>
      </c>
      <c r="C150" s="315" t="s">
        <v>406</v>
      </c>
      <c r="D150" s="315" t="s">
        <v>283</v>
      </c>
      <c r="E150" s="315" t="s">
        <v>553</v>
      </c>
      <c r="F150" s="315" t="s">
        <v>312</v>
      </c>
      <c r="G150" s="350" t="s">
        <v>408</v>
      </c>
      <c r="H150" s="351" t="e">
        <f>[3]роспись!H174</f>
        <v>#REF!</v>
      </c>
      <c r="I150" s="351"/>
      <c r="J150" s="351" t="s">
        <v>411</v>
      </c>
      <c r="K150" s="329" t="e">
        <f>#REF!+#REF!</f>
        <v>#REF!</v>
      </c>
      <c r="L150" s="329" t="e">
        <f>#REF!+#REF!</f>
        <v>#REF!</v>
      </c>
      <c r="M150" s="329" t="e">
        <f>#REF!+#REF!</f>
        <v>#REF!</v>
      </c>
      <c r="N150" s="273">
        <v>2606.6</v>
      </c>
    </row>
    <row r="151" spans="1:14" ht="25.5" customHeight="1">
      <c r="A151" s="349" t="s">
        <v>503</v>
      </c>
      <c r="B151" s="295" t="s">
        <v>371</v>
      </c>
      <c r="C151" s="315" t="s">
        <v>406</v>
      </c>
      <c r="D151" s="315" t="s">
        <v>283</v>
      </c>
      <c r="E151" s="315" t="s">
        <v>553</v>
      </c>
      <c r="F151" s="315" t="s">
        <v>314</v>
      </c>
      <c r="G151" s="321"/>
      <c r="H151" s="322"/>
      <c r="I151" s="332"/>
      <c r="J151" s="332"/>
      <c r="K151" s="297"/>
      <c r="L151" s="297"/>
      <c r="M151" s="297"/>
      <c r="N151" s="273">
        <f>N152</f>
        <v>8</v>
      </c>
    </row>
    <row r="152" spans="1:14" ht="28.5" customHeight="1" thickBot="1">
      <c r="A152" s="349" t="s">
        <v>504</v>
      </c>
      <c r="B152" s="295" t="s">
        <v>357</v>
      </c>
      <c r="C152" s="315" t="s">
        <v>406</v>
      </c>
      <c r="D152" s="315" t="s">
        <v>283</v>
      </c>
      <c r="E152" s="315" t="s">
        <v>553</v>
      </c>
      <c r="F152" s="315" t="s">
        <v>316</v>
      </c>
      <c r="G152" s="321"/>
      <c r="H152" s="322"/>
      <c r="I152" s="332"/>
      <c r="J152" s="332"/>
      <c r="K152" s="297"/>
      <c r="L152" s="297"/>
      <c r="M152" s="297"/>
      <c r="N152" s="439">
        <v>8</v>
      </c>
    </row>
    <row r="153" spans="1:14" ht="21.6" customHeight="1" thickBot="1">
      <c r="A153" s="312" t="s">
        <v>505</v>
      </c>
      <c r="B153" s="427" t="s">
        <v>570</v>
      </c>
      <c r="C153" s="292" t="s">
        <v>406</v>
      </c>
      <c r="D153" s="292">
        <v>1000</v>
      </c>
      <c r="E153" s="292"/>
      <c r="F153" s="292"/>
      <c r="G153" s="321"/>
      <c r="H153" s="322"/>
      <c r="I153" s="332"/>
      <c r="J153" s="332"/>
      <c r="K153" s="293" t="e">
        <f>K158+K154</f>
        <v>#REF!</v>
      </c>
      <c r="L153" s="293" t="e">
        <f>L158+L154</f>
        <v>#REF!</v>
      </c>
      <c r="M153" s="293" t="e">
        <f>M158+M154</f>
        <v>#REF!</v>
      </c>
      <c r="N153" s="271">
        <f>N154+N158</f>
        <v>1903.8000000000002</v>
      </c>
    </row>
    <row r="154" spans="1:14" ht="23.45" customHeight="1" thickBot="1">
      <c r="A154" s="312" t="s">
        <v>193</v>
      </c>
      <c r="B154" s="291" t="s">
        <v>284</v>
      </c>
      <c r="C154" s="292" t="s">
        <v>406</v>
      </c>
      <c r="D154" s="292" t="s">
        <v>285</v>
      </c>
      <c r="E154" s="292"/>
      <c r="F154" s="292"/>
      <c r="G154" s="319"/>
      <c r="H154" s="320"/>
      <c r="I154" s="331"/>
      <c r="J154" s="331"/>
      <c r="K154" s="293">
        <f>K155</f>
        <v>172.4</v>
      </c>
      <c r="L154" s="293">
        <f>L155</f>
        <v>114.9</v>
      </c>
      <c r="M154" s="293">
        <f>M155</f>
        <v>172.4</v>
      </c>
      <c r="N154" s="284">
        <f>N155</f>
        <v>1155.9000000000001</v>
      </c>
    </row>
    <row r="155" spans="1:14" ht="45.75" customHeight="1">
      <c r="A155" s="312" t="s">
        <v>196</v>
      </c>
      <c r="B155" s="352" t="s">
        <v>506</v>
      </c>
      <c r="C155" s="299" t="s">
        <v>406</v>
      </c>
      <c r="D155" s="299" t="s">
        <v>285</v>
      </c>
      <c r="E155" s="292" t="s">
        <v>373</v>
      </c>
      <c r="F155" s="299"/>
      <c r="G155" s="319"/>
      <c r="H155" s="320"/>
      <c r="I155" s="331"/>
      <c r="J155" s="331"/>
      <c r="K155" s="293">
        <f>K157</f>
        <v>172.4</v>
      </c>
      <c r="L155" s="293">
        <f>L157</f>
        <v>114.9</v>
      </c>
      <c r="M155" s="293">
        <f>M157</f>
        <v>172.4</v>
      </c>
      <c r="N155" s="285">
        <f>N157</f>
        <v>1155.9000000000001</v>
      </c>
    </row>
    <row r="156" spans="1:14" ht="24.75" customHeight="1">
      <c r="A156" s="304" t="s">
        <v>199</v>
      </c>
      <c r="B156" s="301" t="s">
        <v>374</v>
      </c>
      <c r="C156" s="339" t="s">
        <v>406</v>
      </c>
      <c r="D156" s="339" t="s">
        <v>285</v>
      </c>
      <c r="E156" s="296" t="s">
        <v>373</v>
      </c>
      <c r="F156" s="339" t="s">
        <v>375</v>
      </c>
      <c r="G156" s="321"/>
      <c r="H156" s="322"/>
      <c r="I156" s="332"/>
      <c r="J156" s="332"/>
      <c r="K156" s="297">
        <v>172.4</v>
      </c>
      <c r="L156" s="297">
        <v>114.9</v>
      </c>
      <c r="M156" s="297">
        <v>172.4</v>
      </c>
      <c r="N156" s="273">
        <f>N157</f>
        <v>1155.9000000000001</v>
      </c>
    </row>
    <row r="157" spans="1:14" ht="18.600000000000001" customHeight="1">
      <c r="A157" s="304" t="s">
        <v>507</v>
      </c>
      <c r="B157" s="301" t="s">
        <v>376</v>
      </c>
      <c r="C157" s="339" t="s">
        <v>406</v>
      </c>
      <c r="D157" s="339" t="s">
        <v>285</v>
      </c>
      <c r="E157" s="296" t="s">
        <v>373</v>
      </c>
      <c r="F157" s="339" t="s">
        <v>377</v>
      </c>
      <c r="G157" s="321"/>
      <c r="H157" s="322"/>
      <c r="I157" s="332"/>
      <c r="J157" s="332"/>
      <c r="K157" s="297">
        <v>172.4</v>
      </c>
      <c r="L157" s="297">
        <v>114.9</v>
      </c>
      <c r="M157" s="297">
        <v>172.4</v>
      </c>
      <c r="N157" s="273">
        <v>1155.9000000000001</v>
      </c>
    </row>
    <row r="158" spans="1:14" ht="20.25" customHeight="1">
      <c r="A158" s="312" t="s">
        <v>508</v>
      </c>
      <c r="B158" s="303" t="s">
        <v>286</v>
      </c>
      <c r="C158" s="292" t="s">
        <v>406</v>
      </c>
      <c r="D158" s="292" t="s">
        <v>287</v>
      </c>
      <c r="E158" s="292"/>
      <c r="F158" s="292"/>
      <c r="G158" s="321"/>
      <c r="H158" s="322"/>
      <c r="I158" s="332"/>
      <c r="J158" s="332"/>
      <c r="K158" s="293" t="e">
        <f>#REF!+#REF!+K159</f>
        <v>#REF!</v>
      </c>
      <c r="L158" s="293" t="e">
        <f>#REF!+#REF!+L159</f>
        <v>#REF!</v>
      </c>
      <c r="M158" s="293" t="e">
        <f>#REF!+#REF!+M159</f>
        <v>#REF!</v>
      </c>
      <c r="N158" s="285">
        <f>N159</f>
        <v>747.9</v>
      </c>
    </row>
    <row r="159" spans="1:14" ht="54.75" customHeight="1">
      <c r="A159" s="302" t="s">
        <v>208</v>
      </c>
      <c r="B159" s="303" t="s">
        <v>378</v>
      </c>
      <c r="C159" s="292" t="s">
        <v>406</v>
      </c>
      <c r="D159" s="292" t="s">
        <v>287</v>
      </c>
      <c r="E159" s="292" t="s">
        <v>379</v>
      </c>
      <c r="F159" s="292"/>
      <c r="G159" s="321"/>
      <c r="H159" s="322"/>
      <c r="I159" s="332"/>
      <c r="J159" s="332"/>
      <c r="K159" s="346">
        <f>K161</f>
        <v>602.4</v>
      </c>
      <c r="L159" s="346">
        <f>L161</f>
        <v>229.4</v>
      </c>
      <c r="M159" s="346">
        <f>M161</f>
        <v>344.1</v>
      </c>
      <c r="N159" s="446">
        <f>N161</f>
        <v>747.9</v>
      </c>
    </row>
    <row r="160" spans="1:14" ht="22.5" customHeight="1">
      <c r="A160" s="304" t="s">
        <v>211</v>
      </c>
      <c r="B160" s="301" t="s">
        <v>374</v>
      </c>
      <c r="C160" s="296" t="s">
        <v>406</v>
      </c>
      <c r="D160" s="296" t="s">
        <v>287</v>
      </c>
      <c r="E160" s="296" t="s">
        <v>379</v>
      </c>
      <c r="F160" s="296" t="s">
        <v>375</v>
      </c>
      <c r="G160" s="321"/>
      <c r="H160" s="322"/>
      <c r="I160" s="332"/>
      <c r="J160" s="332"/>
      <c r="K160" s="297">
        <v>602.4</v>
      </c>
      <c r="L160" s="297">
        <v>229.4</v>
      </c>
      <c r="M160" s="297">
        <v>344.1</v>
      </c>
      <c r="N160" s="273">
        <f>N161</f>
        <v>747.9</v>
      </c>
    </row>
    <row r="161" spans="1:16" ht="24" customHeight="1" thickBot="1">
      <c r="A161" s="304" t="s">
        <v>509</v>
      </c>
      <c r="B161" s="301" t="s">
        <v>376</v>
      </c>
      <c r="C161" s="296" t="s">
        <v>406</v>
      </c>
      <c r="D161" s="296" t="s">
        <v>287</v>
      </c>
      <c r="E161" s="296" t="s">
        <v>379</v>
      </c>
      <c r="F161" s="296" t="s">
        <v>377</v>
      </c>
      <c r="G161" s="321"/>
      <c r="H161" s="322"/>
      <c r="I161" s="332"/>
      <c r="J161" s="332"/>
      <c r="K161" s="297">
        <v>602.4</v>
      </c>
      <c r="L161" s="297">
        <v>229.4</v>
      </c>
      <c r="M161" s="297">
        <v>344.1</v>
      </c>
      <c r="N161" s="439">
        <v>747.9</v>
      </c>
    </row>
    <row r="162" spans="1:16" ht="22.5" customHeight="1" thickBot="1">
      <c r="A162" s="312" t="s">
        <v>510</v>
      </c>
      <c r="B162" s="427" t="s">
        <v>573</v>
      </c>
      <c r="C162" s="292" t="s">
        <v>406</v>
      </c>
      <c r="D162" s="292" t="s">
        <v>288</v>
      </c>
      <c r="E162" s="292"/>
      <c r="F162" s="321"/>
      <c r="G162" s="322"/>
      <c r="H162" s="332"/>
      <c r="I162" s="332"/>
      <c r="J162" s="293">
        <f>J163</f>
        <v>0</v>
      </c>
      <c r="K162" s="293">
        <f>K163</f>
        <v>0</v>
      </c>
      <c r="L162" s="293">
        <f>L163</f>
        <v>0</v>
      </c>
      <c r="M162" s="360" t="e">
        <f>M163</f>
        <v>#REF!</v>
      </c>
      <c r="N162" s="271">
        <f>N163</f>
        <v>4349.2</v>
      </c>
    </row>
    <row r="163" spans="1:16" ht="27" customHeight="1" thickBot="1">
      <c r="A163" s="312" t="s">
        <v>511</v>
      </c>
      <c r="B163" s="303" t="s">
        <v>289</v>
      </c>
      <c r="C163" s="292" t="s">
        <v>406</v>
      </c>
      <c r="D163" s="292" t="s">
        <v>290</v>
      </c>
      <c r="E163" s="292"/>
      <c r="F163" s="319"/>
      <c r="G163" s="320"/>
      <c r="H163" s="331"/>
      <c r="I163" s="331"/>
      <c r="J163" s="293">
        <f>J167</f>
        <v>0</v>
      </c>
      <c r="K163" s="293">
        <f>K167</f>
        <v>0</v>
      </c>
      <c r="L163" s="293">
        <f>L167</f>
        <v>0</v>
      </c>
      <c r="M163" s="360" t="e">
        <f>M167+#REF!</f>
        <v>#REF!</v>
      </c>
      <c r="N163" s="284">
        <f>N164+N167</f>
        <v>4349.2</v>
      </c>
    </row>
    <row r="164" spans="1:16" ht="81.75" customHeight="1" thickBot="1">
      <c r="A164" s="312" t="s">
        <v>514</v>
      </c>
      <c r="B164" s="429" t="s">
        <v>626</v>
      </c>
      <c r="C164" s="292" t="s">
        <v>406</v>
      </c>
      <c r="D164" s="292" t="s">
        <v>290</v>
      </c>
      <c r="E164" s="292" t="s">
        <v>555</v>
      </c>
      <c r="F164" s="296"/>
      <c r="G164" s="321"/>
      <c r="H164" s="322"/>
      <c r="I164" s="332"/>
      <c r="J164" s="332"/>
      <c r="K164" s="297">
        <f>697-44</f>
        <v>653</v>
      </c>
      <c r="L164" s="297">
        <v>424.3</v>
      </c>
      <c r="M164" s="297">
        <v>653</v>
      </c>
      <c r="N164" s="285">
        <f>N165</f>
        <v>2912.1</v>
      </c>
    </row>
    <row r="165" spans="1:16" ht="39" customHeight="1" thickBot="1">
      <c r="A165" s="304" t="s">
        <v>512</v>
      </c>
      <c r="B165" s="295" t="s">
        <v>577</v>
      </c>
      <c r="C165" s="296" t="s">
        <v>406</v>
      </c>
      <c r="D165" s="296" t="s">
        <v>290</v>
      </c>
      <c r="E165" s="296" t="s">
        <v>555</v>
      </c>
      <c r="F165" s="296" t="s">
        <v>310</v>
      </c>
      <c r="G165" s="321"/>
      <c r="H165" s="322"/>
      <c r="I165" s="332"/>
      <c r="J165" s="332"/>
      <c r="K165" s="297">
        <f>697-44</f>
        <v>653</v>
      </c>
      <c r="L165" s="297">
        <v>424.3</v>
      </c>
      <c r="M165" s="297">
        <v>653</v>
      </c>
      <c r="N165" s="273">
        <f>N166</f>
        <v>2912.1</v>
      </c>
    </row>
    <row r="166" spans="1:16" ht="41.25" customHeight="1" thickBot="1">
      <c r="A166" s="304" t="s">
        <v>513</v>
      </c>
      <c r="B166" s="295" t="s">
        <v>311</v>
      </c>
      <c r="C166" s="296" t="s">
        <v>406</v>
      </c>
      <c r="D166" s="296" t="s">
        <v>290</v>
      </c>
      <c r="E166" s="296" t="s">
        <v>555</v>
      </c>
      <c r="F166" s="296" t="s">
        <v>312</v>
      </c>
      <c r="G166" s="321"/>
      <c r="H166" s="322"/>
      <c r="I166" s="332"/>
      <c r="J166" s="332"/>
      <c r="K166" s="297">
        <f>697-44</f>
        <v>653</v>
      </c>
      <c r="L166" s="297">
        <v>424.3</v>
      </c>
      <c r="M166" s="297">
        <v>653</v>
      </c>
      <c r="N166" s="273">
        <v>2912.1</v>
      </c>
    </row>
    <row r="167" spans="1:16" ht="26.25" customHeight="1" thickBot="1">
      <c r="A167" s="337" t="s">
        <v>514</v>
      </c>
      <c r="B167" s="291" t="s">
        <v>368</v>
      </c>
      <c r="C167" s="309" t="s">
        <v>406</v>
      </c>
      <c r="D167" s="309" t="s">
        <v>290</v>
      </c>
      <c r="E167" s="309" t="s">
        <v>553</v>
      </c>
      <c r="F167" s="309"/>
      <c r="G167" s="347"/>
      <c r="H167" s="348"/>
      <c r="I167" s="358"/>
      <c r="J167" s="358"/>
      <c r="K167" s="359"/>
      <c r="L167" s="359"/>
      <c r="M167" s="359"/>
      <c r="N167" s="434">
        <f>N168</f>
        <v>1437.1</v>
      </c>
    </row>
    <row r="168" spans="1:16" ht="60.75" customHeight="1">
      <c r="A168" s="349" t="s">
        <v>512</v>
      </c>
      <c r="B168" s="295" t="s">
        <v>307</v>
      </c>
      <c r="C168" s="315" t="s">
        <v>406</v>
      </c>
      <c r="D168" s="315" t="s">
        <v>290</v>
      </c>
      <c r="E168" s="315" t="s">
        <v>553</v>
      </c>
      <c r="F168" s="315" t="s">
        <v>300</v>
      </c>
      <c r="G168" s="350" t="s">
        <v>408</v>
      </c>
      <c r="H168" s="351" t="e">
        <f>H169</f>
        <v>#REF!</v>
      </c>
      <c r="I168" s="351" t="e">
        <f>I169</f>
        <v>#REF!</v>
      </c>
      <c r="J168" s="351" t="e">
        <f>J169</f>
        <v>#REF!</v>
      </c>
      <c r="K168" s="329">
        <v>8250.9</v>
      </c>
      <c r="L168" s="351">
        <v>5168.5</v>
      </c>
      <c r="M168" s="351">
        <v>8250.9</v>
      </c>
      <c r="N168" s="441">
        <f>N169</f>
        <v>1437.1</v>
      </c>
    </row>
    <row r="169" spans="1:16" ht="39.75" customHeight="1" thickBot="1">
      <c r="A169" s="349" t="s">
        <v>513</v>
      </c>
      <c r="B169" s="295" t="s">
        <v>370</v>
      </c>
      <c r="C169" s="315" t="s">
        <v>406</v>
      </c>
      <c r="D169" s="315" t="s">
        <v>290</v>
      </c>
      <c r="E169" s="315" t="s">
        <v>553</v>
      </c>
      <c r="F169" s="315" t="s">
        <v>556</v>
      </c>
      <c r="G169" s="350" t="s">
        <v>408</v>
      </c>
      <c r="H169" s="351" t="e">
        <f>#REF!</f>
        <v>#REF!</v>
      </c>
      <c r="I169" s="351" t="e">
        <f>#REF!</f>
        <v>#REF!</v>
      </c>
      <c r="J169" s="351" t="e">
        <f>#REF!</f>
        <v>#REF!</v>
      </c>
      <c r="K169" s="329">
        <v>8250.9</v>
      </c>
      <c r="L169" s="351">
        <v>5168.5</v>
      </c>
      <c r="M169" s="351">
        <v>8250.9</v>
      </c>
      <c r="N169" s="441">
        <v>1437.1</v>
      </c>
    </row>
    <row r="170" spans="1:16" ht="27" customHeight="1" thickBot="1">
      <c r="A170" s="312" t="s">
        <v>515</v>
      </c>
      <c r="B170" s="427" t="s">
        <v>574</v>
      </c>
      <c r="C170" s="292" t="s">
        <v>406</v>
      </c>
      <c r="D170" s="292" t="s">
        <v>291</v>
      </c>
      <c r="E170" s="292"/>
      <c r="F170" s="292"/>
      <c r="G170" s="321"/>
      <c r="H170" s="322"/>
      <c r="I170" s="332"/>
      <c r="J170" s="332"/>
      <c r="K170" s="293" t="e">
        <f>K171</f>
        <v>#REF!</v>
      </c>
      <c r="L170" s="293" t="e">
        <f>L171</f>
        <v>#REF!</v>
      </c>
      <c r="M170" s="293" t="e">
        <f>M171</f>
        <v>#REF!</v>
      </c>
      <c r="N170" s="271">
        <f>N171</f>
        <v>974</v>
      </c>
    </row>
    <row r="171" spans="1:16" ht="22.9" customHeight="1" thickBot="1">
      <c r="A171" s="312" t="s">
        <v>516</v>
      </c>
      <c r="B171" s="303" t="s">
        <v>292</v>
      </c>
      <c r="C171" s="292" t="s">
        <v>406</v>
      </c>
      <c r="D171" s="292" t="s">
        <v>293</v>
      </c>
      <c r="E171" s="292"/>
      <c r="F171" s="292"/>
      <c r="G171" s="319"/>
      <c r="H171" s="320"/>
      <c r="I171" s="331"/>
      <c r="J171" s="331"/>
      <c r="K171" s="293" t="e">
        <f>K172+#REF!</f>
        <v>#REF!</v>
      </c>
      <c r="L171" s="293" t="e">
        <f>L172+#REF!</f>
        <v>#REF!</v>
      </c>
      <c r="M171" s="293" t="e">
        <f>M172+#REF!</f>
        <v>#REF!</v>
      </c>
      <c r="N171" s="284">
        <f>N172</f>
        <v>974</v>
      </c>
    </row>
    <row r="172" spans="1:16" ht="121.5" customHeight="1">
      <c r="A172" s="312" t="s">
        <v>517</v>
      </c>
      <c r="B172" s="428" t="s">
        <v>628</v>
      </c>
      <c r="C172" s="292" t="s">
        <v>406</v>
      </c>
      <c r="D172" s="292" t="s">
        <v>293</v>
      </c>
      <c r="E172" s="292" t="s">
        <v>380</v>
      </c>
      <c r="F172" s="292"/>
      <c r="G172" s="319"/>
      <c r="H172" s="320"/>
      <c r="I172" s="331"/>
      <c r="J172" s="331"/>
      <c r="K172" s="293">
        <f>K174</f>
        <v>653.9</v>
      </c>
      <c r="L172" s="293">
        <f>L174</f>
        <v>388.9</v>
      </c>
      <c r="M172" s="293">
        <f>M174</f>
        <v>653.9</v>
      </c>
      <c r="N172" s="285">
        <f>N173</f>
        <v>974</v>
      </c>
    </row>
    <row r="173" spans="1:16" ht="32.25" customHeight="1">
      <c r="A173" s="304" t="s">
        <v>518</v>
      </c>
      <c r="B173" s="301" t="s">
        <v>309</v>
      </c>
      <c r="C173" s="296" t="s">
        <v>406</v>
      </c>
      <c r="D173" s="296" t="s">
        <v>293</v>
      </c>
      <c r="E173" s="296" t="s">
        <v>380</v>
      </c>
      <c r="F173" s="296" t="s">
        <v>310</v>
      </c>
      <c r="G173" s="321"/>
      <c r="H173" s="322"/>
      <c r="I173" s="332"/>
      <c r="J173" s="332"/>
      <c r="K173" s="297">
        <v>653.9</v>
      </c>
      <c r="L173" s="297">
        <v>388.9</v>
      </c>
      <c r="M173" s="297">
        <v>653.9</v>
      </c>
      <c r="N173" s="273">
        <f>N174</f>
        <v>974</v>
      </c>
    </row>
    <row r="174" spans="1:16" ht="36" customHeight="1">
      <c r="A174" s="304" t="s">
        <v>519</v>
      </c>
      <c r="B174" s="295" t="s">
        <v>311</v>
      </c>
      <c r="C174" s="296" t="s">
        <v>406</v>
      </c>
      <c r="D174" s="296" t="s">
        <v>293</v>
      </c>
      <c r="E174" s="296" t="s">
        <v>380</v>
      </c>
      <c r="F174" s="296" t="s">
        <v>312</v>
      </c>
      <c r="G174" s="321"/>
      <c r="H174" s="322"/>
      <c r="I174" s="332"/>
      <c r="J174" s="332"/>
      <c r="K174" s="297">
        <v>653.9</v>
      </c>
      <c r="L174" s="297">
        <v>388.9</v>
      </c>
      <c r="M174" s="297">
        <v>653.9</v>
      </c>
      <c r="N174" s="273">
        <v>974</v>
      </c>
    </row>
    <row r="175" spans="1:16" ht="21" customHeight="1">
      <c r="A175" s="353"/>
      <c r="B175" s="354" t="s">
        <v>294</v>
      </c>
      <c r="C175" s="355"/>
      <c r="D175" s="353"/>
      <c r="E175" s="353"/>
      <c r="F175" s="353"/>
      <c r="G175" s="356"/>
      <c r="H175" s="357"/>
      <c r="I175" s="361"/>
      <c r="J175" s="361"/>
      <c r="K175" s="362" t="e">
        <f>K10+K36</f>
        <v>#REF!</v>
      </c>
      <c r="L175" s="362" t="e">
        <f>L10+L36</f>
        <v>#REF!</v>
      </c>
      <c r="M175" s="362" t="e">
        <f>M10+M36</f>
        <v>#REF!</v>
      </c>
      <c r="N175" s="447">
        <f>N11+N37+N87+N92+N107+N125+N137+N153+N162+N170</f>
        <v>216821.9</v>
      </c>
    </row>
    <row r="176" spans="1:16">
      <c r="P176" s="145"/>
    </row>
  </sheetData>
  <mergeCells count="6">
    <mergeCell ref="A6:N6"/>
    <mergeCell ref="A7:N7"/>
    <mergeCell ref="B1:N1"/>
    <mergeCell ref="B2:N2"/>
    <mergeCell ref="B3:N3"/>
    <mergeCell ref="D4:N4"/>
  </mergeCells>
  <pageMargins left="0.70866141732283505" right="0.70866141732283505" top="0.74803149606299202" bottom="0.74803149606299202" header="0.31496062992126" footer="0.31496062992126"/>
  <pageSetup paperSize="9" scale="75" fitToHeight="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S187"/>
  <sheetViews>
    <sheetView topLeftCell="A48" workbookViewId="0">
      <selection activeCell="S52" sqref="S52"/>
    </sheetView>
  </sheetViews>
  <sheetFormatPr defaultColWidth="9.140625" defaultRowHeight="12.75"/>
  <cols>
    <col min="1" max="1" width="7" style="231" customWidth="1"/>
    <col min="2" max="2" width="36.28515625" style="232" customWidth="1"/>
    <col min="3" max="3" width="5.7109375" style="233" customWidth="1"/>
    <col min="4" max="4" width="7.42578125" style="231" customWidth="1"/>
    <col min="5" max="5" width="10.7109375" style="233" customWidth="1"/>
    <col min="6" max="6" width="7.140625" style="233" customWidth="1"/>
    <col min="7" max="7" width="0.140625" style="231" hidden="1" customWidth="1"/>
    <col min="8" max="8" width="8.140625" style="234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3.28515625" style="230" customWidth="1"/>
    <col min="15" max="15" width="13.140625" style="230" customWidth="1"/>
    <col min="16" max="16" width="11.28515625" customWidth="1"/>
    <col min="17" max="17" width="9.85546875" customWidth="1"/>
    <col min="18" max="19" width="9.140625" customWidth="1"/>
  </cols>
  <sheetData>
    <row r="1" spans="1:19" ht="15">
      <c r="B1" s="461" t="s">
        <v>580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9" ht="15">
      <c r="B2" s="461" t="s">
        <v>650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9" ht="15">
      <c r="B3" s="461" t="s">
        <v>651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9" ht="16.5">
      <c r="B4" s="452"/>
      <c r="C4" s="453"/>
      <c r="D4" s="461" t="s">
        <v>652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6" spans="1:19" ht="19.5" customHeight="1">
      <c r="A6" s="464" t="s">
        <v>382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</row>
    <row r="7" spans="1:19" ht="56.25" customHeight="1">
      <c r="A7" s="464" t="s">
        <v>582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</row>
    <row r="8" spans="1:19" ht="4.5" customHeight="1" thickBot="1">
      <c r="A8" s="236"/>
      <c r="B8" s="237"/>
      <c r="C8" s="238"/>
      <c r="D8" s="236"/>
      <c r="E8" s="236"/>
      <c r="F8" s="239"/>
      <c r="G8" s="239"/>
      <c r="H8" s="240"/>
      <c r="I8" s="7"/>
      <c r="J8" s="7"/>
      <c r="K8" s="7"/>
      <c r="L8" s="7"/>
      <c r="M8" s="7"/>
      <c r="N8" s="235"/>
      <c r="O8" s="235"/>
    </row>
    <row r="9" spans="1:19" ht="60.75" customHeight="1" thickBot="1">
      <c r="A9" s="241" t="s">
        <v>383</v>
      </c>
      <c r="B9" s="242" t="s">
        <v>242</v>
      </c>
      <c r="C9" s="243" t="s">
        <v>384</v>
      </c>
      <c r="D9" s="243" t="s">
        <v>243</v>
      </c>
      <c r="E9" s="243" t="s">
        <v>295</v>
      </c>
      <c r="F9" s="243" t="s">
        <v>296</v>
      </c>
      <c r="G9" s="243" t="s">
        <v>244</v>
      </c>
      <c r="H9" s="244" t="s">
        <v>245</v>
      </c>
      <c r="I9" s="327" t="s">
        <v>55</v>
      </c>
      <c r="J9" s="327" t="s">
        <v>56</v>
      </c>
      <c r="K9" s="244" t="s">
        <v>246</v>
      </c>
      <c r="L9" s="327" t="s">
        <v>58</v>
      </c>
      <c r="M9" s="327" t="s">
        <v>59</v>
      </c>
      <c r="N9" s="328" t="s">
        <v>381</v>
      </c>
      <c r="O9" s="328" t="s">
        <v>546</v>
      </c>
    </row>
    <row r="10" spans="1:19" ht="44.25" customHeight="1" thickBot="1">
      <c r="A10" s="287" t="s">
        <v>67</v>
      </c>
      <c r="B10" s="288" t="s">
        <v>385</v>
      </c>
      <c r="C10" s="287" t="s">
        <v>386</v>
      </c>
      <c r="D10" s="287"/>
      <c r="E10" s="287"/>
      <c r="F10" s="287"/>
      <c r="G10" s="287"/>
      <c r="H10" s="289" t="e">
        <f>H13+H16</f>
        <v>#REF!</v>
      </c>
      <c r="I10" s="289" t="e">
        <f>I13+I16</f>
        <v>#REF!</v>
      </c>
      <c r="J10" s="289" t="e">
        <f>J13+J16</f>
        <v>#REF!</v>
      </c>
      <c r="K10" s="289" t="e">
        <f>K11+K16</f>
        <v>#REF!</v>
      </c>
      <c r="L10" s="289" t="e">
        <f>L11+L16</f>
        <v>#REF!</v>
      </c>
      <c r="M10" s="289" t="e">
        <f>M11+M16</f>
        <v>#REF!</v>
      </c>
      <c r="N10" s="437">
        <f>N11</f>
        <v>5879.4</v>
      </c>
      <c r="O10" s="437">
        <f>O11</f>
        <v>6170.5</v>
      </c>
    </row>
    <row r="11" spans="1:19" ht="30" customHeight="1" thickBot="1">
      <c r="A11" s="290" t="s">
        <v>387</v>
      </c>
      <c r="B11" s="427" t="s">
        <v>247</v>
      </c>
      <c r="C11" s="292" t="s">
        <v>386</v>
      </c>
      <c r="D11" s="292" t="s">
        <v>248</v>
      </c>
      <c r="E11" s="292"/>
      <c r="F11" s="292"/>
      <c r="G11" s="292"/>
      <c r="H11" s="293" t="e">
        <f>H13+H16+#REF!</f>
        <v>#REF!</v>
      </c>
      <c r="I11" s="293" t="e">
        <f>I13+I16</f>
        <v>#REF!</v>
      </c>
      <c r="J11" s="293" t="e">
        <f>J13+J16</f>
        <v>#REF!</v>
      </c>
      <c r="K11" s="293" t="e">
        <f>K13+K40+#REF!</f>
        <v>#REF!</v>
      </c>
      <c r="L11" s="293" t="e">
        <f>L13+L40+#REF!</f>
        <v>#REF!</v>
      </c>
      <c r="M11" s="293" t="e">
        <f>M13+M40+#REF!</f>
        <v>#REF!</v>
      </c>
      <c r="N11" s="271">
        <f>N13+N16+N28</f>
        <v>5879.4</v>
      </c>
      <c r="O11" s="271">
        <f>O13+O16+O28</f>
        <v>6170.5</v>
      </c>
    </row>
    <row r="12" spans="1:19" ht="44.25" customHeight="1" thickBot="1">
      <c r="A12" s="290" t="s">
        <v>73</v>
      </c>
      <c r="B12" s="291" t="s">
        <v>249</v>
      </c>
      <c r="C12" s="292" t="s">
        <v>386</v>
      </c>
      <c r="D12" s="292" t="s">
        <v>250</v>
      </c>
      <c r="E12" s="292"/>
      <c r="F12" s="292"/>
      <c r="G12" s="292"/>
      <c r="H12" s="293"/>
      <c r="I12" s="293"/>
      <c r="J12" s="293"/>
      <c r="K12" s="293"/>
      <c r="L12" s="293"/>
      <c r="M12" s="293"/>
      <c r="N12" s="284">
        <f t="shared" ref="N12:O14" si="0">N13</f>
        <v>1783.9</v>
      </c>
      <c r="O12" s="284">
        <f t="shared" si="0"/>
        <v>1865.4</v>
      </c>
      <c r="Q12" s="145"/>
    </row>
    <row r="13" spans="1:19" ht="30" customHeight="1" thickBot="1">
      <c r="A13" s="290" t="s">
        <v>76</v>
      </c>
      <c r="B13" s="291" t="s">
        <v>297</v>
      </c>
      <c r="C13" s="292" t="s">
        <v>386</v>
      </c>
      <c r="D13" s="292" t="s">
        <v>250</v>
      </c>
      <c r="E13" s="292" t="s">
        <v>298</v>
      </c>
      <c r="F13" s="292"/>
      <c r="G13" s="292"/>
      <c r="H13" s="293">
        <f t="shared" ref="H13:M13" si="1">H15</f>
        <v>753.2</v>
      </c>
      <c r="I13" s="293">
        <f t="shared" si="1"/>
        <v>530.70000000000005</v>
      </c>
      <c r="J13" s="293">
        <f t="shared" si="1"/>
        <v>753.2</v>
      </c>
      <c r="K13" s="293">
        <f t="shared" si="1"/>
        <v>918.9</v>
      </c>
      <c r="L13" s="293">
        <f t="shared" si="1"/>
        <v>606.1</v>
      </c>
      <c r="M13" s="293">
        <f t="shared" si="1"/>
        <v>918.9</v>
      </c>
      <c r="N13" s="285">
        <f t="shared" si="0"/>
        <v>1783.9</v>
      </c>
      <c r="O13" s="285">
        <f t="shared" si="0"/>
        <v>1865.4</v>
      </c>
    </row>
    <row r="14" spans="1:19" ht="70.5" customHeight="1" thickBot="1">
      <c r="A14" s="294" t="s">
        <v>79</v>
      </c>
      <c r="B14" s="295" t="s">
        <v>299</v>
      </c>
      <c r="C14" s="296" t="s">
        <v>386</v>
      </c>
      <c r="D14" s="296" t="s">
        <v>250</v>
      </c>
      <c r="E14" s="296" t="s">
        <v>298</v>
      </c>
      <c r="F14" s="296" t="s">
        <v>300</v>
      </c>
      <c r="G14" s="296"/>
      <c r="H14" s="297" t="e">
        <f>[3]роспись!H9</f>
        <v>#REF!</v>
      </c>
      <c r="I14" s="297">
        <v>530.70000000000005</v>
      </c>
      <c r="J14" s="297">
        <v>753.2</v>
      </c>
      <c r="K14" s="297">
        <v>918.9</v>
      </c>
      <c r="L14" s="297">
        <v>606.1</v>
      </c>
      <c r="M14" s="297">
        <v>918.9</v>
      </c>
      <c r="N14" s="438">
        <f t="shared" si="0"/>
        <v>1783.9</v>
      </c>
      <c r="O14" s="438">
        <f t="shared" si="0"/>
        <v>1865.4</v>
      </c>
      <c r="R14" s="145"/>
      <c r="S14" s="145"/>
    </row>
    <row r="15" spans="1:19" ht="26.25" customHeight="1" thickBot="1">
      <c r="A15" s="294" t="s">
        <v>388</v>
      </c>
      <c r="B15" s="295" t="s">
        <v>301</v>
      </c>
      <c r="C15" s="296" t="s">
        <v>386</v>
      </c>
      <c r="D15" s="296" t="s">
        <v>250</v>
      </c>
      <c r="E15" s="296" t="s">
        <v>298</v>
      </c>
      <c r="F15" s="296" t="s">
        <v>302</v>
      </c>
      <c r="G15" s="296"/>
      <c r="H15" s="297">
        <f>[3]роспись!H10</f>
        <v>753.2</v>
      </c>
      <c r="I15" s="297">
        <v>530.70000000000005</v>
      </c>
      <c r="J15" s="297">
        <v>753.2</v>
      </c>
      <c r="K15" s="297">
        <v>918.9</v>
      </c>
      <c r="L15" s="297">
        <v>606.1</v>
      </c>
      <c r="M15" s="297">
        <v>918.9</v>
      </c>
      <c r="N15" s="273">
        <v>1783.9</v>
      </c>
      <c r="O15" s="273">
        <v>1865.4</v>
      </c>
    </row>
    <row r="16" spans="1:19" ht="55.5" customHeight="1" thickBot="1">
      <c r="A16" s="290" t="s">
        <v>389</v>
      </c>
      <c r="B16" s="291" t="s">
        <v>251</v>
      </c>
      <c r="C16" s="292" t="s">
        <v>386</v>
      </c>
      <c r="D16" s="292" t="s">
        <v>252</v>
      </c>
      <c r="E16" s="292"/>
      <c r="F16" s="292"/>
      <c r="G16" s="292"/>
      <c r="H16" s="293" t="e">
        <f>H25</f>
        <v>#REF!</v>
      </c>
      <c r="I16" s="293" t="e">
        <f>I25</f>
        <v>#REF!</v>
      </c>
      <c r="J16" s="293" t="e">
        <f>J25</f>
        <v>#REF!</v>
      </c>
      <c r="K16" s="293" t="e">
        <f>K25+K18</f>
        <v>#REF!</v>
      </c>
      <c r="L16" s="293" t="e">
        <f>L25+L18</f>
        <v>#REF!</v>
      </c>
      <c r="M16" s="293" t="e">
        <f>M25+M18</f>
        <v>#REF!</v>
      </c>
      <c r="N16" s="285">
        <f>N17</f>
        <v>3999.5</v>
      </c>
      <c r="O16" s="285">
        <f>O17</f>
        <v>4209.1000000000004</v>
      </c>
      <c r="R16" s="145"/>
      <c r="S16" s="145"/>
    </row>
    <row r="17" spans="1:19" ht="42.75" customHeight="1" thickBot="1">
      <c r="A17" s="290" t="s">
        <v>95</v>
      </c>
      <c r="B17" s="298" t="s">
        <v>303</v>
      </c>
      <c r="C17" s="299" t="s">
        <v>386</v>
      </c>
      <c r="D17" s="299" t="s">
        <v>252</v>
      </c>
      <c r="E17" s="292" t="s">
        <v>304</v>
      </c>
      <c r="F17" s="299"/>
      <c r="G17" s="292"/>
      <c r="H17" s="293" t="e">
        <f>#REF!</f>
        <v>#REF!</v>
      </c>
      <c r="I17" s="293" t="e">
        <f>#REF!</f>
        <v>#REF!</v>
      </c>
      <c r="J17" s="293" t="e">
        <f>#REF!</f>
        <v>#REF!</v>
      </c>
      <c r="K17" s="293" t="e">
        <f>#REF!</f>
        <v>#REF!</v>
      </c>
      <c r="L17" s="293" t="e">
        <f>#REF!</f>
        <v>#REF!</v>
      </c>
      <c r="M17" s="293" t="e">
        <f>#REF!</f>
        <v>#REF!</v>
      </c>
      <c r="N17" s="285">
        <f>N25+N18</f>
        <v>3999.5</v>
      </c>
      <c r="O17" s="285">
        <f>O25+O18</f>
        <v>4209.1000000000004</v>
      </c>
      <c r="Q17" s="145"/>
      <c r="R17" s="145"/>
      <c r="S17" s="145"/>
    </row>
    <row r="18" spans="1:19" ht="32.25" customHeight="1" thickBot="1">
      <c r="A18" s="290" t="s">
        <v>390</v>
      </c>
      <c r="B18" s="291" t="s">
        <v>305</v>
      </c>
      <c r="C18" s="292" t="s">
        <v>386</v>
      </c>
      <c r="D18" s="292" t="s">
        <v>252</v>
      </c>
      <c r="E18" s="292" t="s">
        <v>306</v>
      </c>
      <c r="F18" s="292"/>
      <c r="G18" s="292"/>
      <c r="H18" s="293"/>
      <c r="I18" s="293"/>
      <c r="J18" s="293"/>
      <c r="K18" s="293" t="e">
        <f>K20+#REF!</f>
        <v>#REF!</v>
      </c>
      <c r="L18" s="293" t="e">
        <f>L20+#REF!</f>
        <v>#REF!</v>
      </c>
      <c r="M18" s="293" t="e">
        <f>M20+#REF!</f>
        <v>#REF!</v>
      </c>
      <c r="N18" s="285">
        <f>N20+N22+N24</f>
        <v>3833.9</v>
      </c>
      <c r="O18" s="285">
        <f>O20+O22+O24</f>
        <v>4035.1</v>
      </c>
    </row>
    <row r="19" spans="1:19" ht="74.25" customHeight="1" thickBot="1">
      <c r="A19" s="294" t="s">
        <v>391</v>
      </c>
      <c r="B19" s="300" t="s">
        <v>307</v>
      </c>
      <c r="C19" s="296" t="s">
        <v>386</v>
      </c>
      <c r="D19" s="296" t="s">
        <v>252</v>
      </c>
      <c r="E19" s="296" t="s">
        <v>306</v>
      </c>
      <c r="F19" s="296" t="s">
        <v>300</v>
      </c>
      <c r="G19" s="296"/>
      <c r="H19" s="297"/>
      <c r="I19" s="297"/>
      <c r="J19" s="297"/>
      <c r="K19" s="297">
        <v>519.5</v>
      </c>
      <c r="L19" s="297">
        <v>330.8</v>
      </c>
      <c r="M19" s="297">
        <v>519.70000000000005</v>
      </c>
      <c r="N19" s="438">
        <f>N20</f>
        <v>2993.8</v>
      </c>
      <c r="O19" s="438">
        <f>O20</f>
        <v>3156.6</v>
      </c>
    </row>
    <row r="20" spans="1:19" ht="39" customHeight="1" thickBot="1">
      <c r="A20" s="294" t="s">
        <v>392</v>
      </c>
      <c r="B20" s="300" t="s">
        <v>308</v>
      </c>
      <c r="C20" s="296" t="s">
        <v>386</v>
      </c>
      <c r="D20" s="296" t="s">
        <v>252</v>
      </c>
      <c r="E20" s="296" t="s">
        <v>306</v>
      </c>
      <c r="F20" s="296" t="s">
        <v>302</v>
      </c>
      <c r="G20" s="296"/>
      <c r="H20" s="297"/>
      <c r="I20" s="297"/>
      <c r="J20" s="297"/>
      <c r="K20" s="297">
        <v>519.5</v>
      </c>
      <c r="L20" s="297">
        <v>330.8</v>
      </c>
      <c r="M20" s="297">
        <v>519.70000000000005</v>
      </c>
      <c r="N20" s="273">
        <v>2993.8</v>
      </c>
      <c r="O20" s="273">
        <v>3156.6</v>
      </c>
    </row>
    <row r="21" spans="1:19" ht="30.75" customHeight="1" thickBot="1">
      <c r="A21" s="294" t="s">
        <v>393</v>
      </c>
      <c r="B21" s="300" t="s">
        <v>309</v>
      </c>
      <c r="C21" s="296" t="s">
        <v>386</v>
      </c>
      <c r="D21" s="296" t="s">
        <v>252</v>
      </c>
      <c r="E21" s="296" t="s">
        <v>306</v>
      </c>
      <c r="F21" s="296" t="s">
        <v>310</v>
      </c>
      <c r="G21" s="296"/>
      <c r="H21" s="297"/>
      <c r="I21" s="297"/>
      <c r="J21" s="297"/>
      <c r="K21" s="297">
        <v>519.5</v>
      </c>
      <c r="L21" s="297">
        <v>330.8</v>
      </c>
      <c r="M21" s="297">
        <v>519.70000000000005</v>
      </c>
      <c r="N21" s="273">
        <f>N22</f>
        <v>839</v>
      </c>
      <c r="O21" s="273">
        <f>O22</f>
        <v>877.4</v>
      </c>
      <c r="Q21" s="145"/>
    </row>
    <row r="22" spans="1:19" ht="43.5" customHeight="1" thickBot="1">
      <c r="A22" s="294" t="s">
        <v>394</v>
      </c>
      <c r="B22" s="295" t="s">
        <v>311</v>
      </c>
      <c r="C22" s="296" t="s">
        <v>386</v>
      </c>
      <c r="D22" s="296" t="s">
        <v>252</v>
      </c>
      <c r="E22" s="296" t="s">
        <v>306</v>
      </c>
      <c r="F22" s="296" t="s">
        <v>312</v>
      </c>
      <c r="G22" s="296"/>
      <c r="H22" s="297"/>
      <c r="I22" s="297"/>
      <c r="J22" s="297"/>
      <c r="K22" s="297">
        <v>519.5</v>
      </c>
      <c r="L22" s="297">
        <v>330.8</v>
      </c>
      <c r="M22" s="297">
        <v>519.70000000000005</v>
      </c>
      <c r="N22" s="273">
        <v>839</v>
      </c>
      <c r="O22" s="273">
        <v>877.4</v>
      </c>
    </row>
    <row r="23" spans="1:19" ht="38.25" customHeight="1" thickBot="1">
      <c r="A23" s="294" t="s">
        <v>395</v>
      </c>
      <c r="B23" s="301" t="s">
        <v>313</v>
      </c>
      <c r="C23" s="296" t="s">
        <v>386</v>
      </c>
      <c r="D23" s="296" t="s">
        <v>252</v>
      </c>
      <c r="E23" s="296" t="s">
        <v>306</v>
      </c>
      <c r="F23" s="296" t="s">
        <v>314</v>
      </c>
      <c r="G23" s="296"/>
      <c r="H23" s="297"/>
      <c r="I23" s="297"/>
      <c r="J23" s="297"/>
      <c r="K23" s="297"/>
      <c r="L23" s="297"/>
      <c r="M23" s="297"/>
      <c r="N23" s="273">
        <f>N24</f>
        <v>1.1000000000000001</v>
      </c>
      <c r="O23" s="273">
        <f>O24</f>
        <v>1.1000000000000001</v>
      </c>
    </row>
    <row r="24" spans="1:19" ht="21.75" customHeight="1" thickBot="1">
      <c r="A24" s="294" t="s">
        <v>396</v>
      </c>
      <c r="B24" s="295" t="s">
        <v>397</v>
      </c>
      <c r="C24" s="296" t="s">
        <v>386</v>
      </c>
      <c r="D24" s="296" t="s">
        <v>252</v>
      </c>
      <c r="E24" s="296" t="s">
        <v>306</v>
      </c>
      <c r="F24" s="296" t="s">
        <v>316</v>
      </c>
      <c r="G24" s="296"/>
      <c r="H24" s="297"/>
      <c r="I24" s="297"/>
      <c r="J24" s="297"/>
      <c r="K24" s="297"/>
      <c r="L24" s="297"/>
      <c r="M24" s="297"/>
      <c r="N24" s="273">
        <v>1.1000000000000001</v>
      </c>
      <c r="O24" s="273">
        <v>1.1000000000000001</v>
      </c>
    </row>
    <row r="25" spans="1:19" ht="40.5" customHeight="1" thickBot="1">
      <c r="A25" s="290" t="s">
        <v>398</v>
      </c>
      <c r="B25" s="298" t="s">
        <v>317</v>
      </c>
      <c r="C25" s="299" t="s">
        <v>386</v>
      </c>
      <c r="D25" s="299" t="s">
        <v>252</v>
      </c>
      <c r="E25" s="292" t="s">
        <v>318</v>
      </c>
      <c r="F25" s="299"/>
      <c r="G25" s="292"/>
      <c r="H25" s="293" t="e">
        <f>#REF!</f>
        <v>#REF!</v>
      </c>
      <c r="I25" s="293" t="e">
        <f>#REF!</f>
        <v>#REF!</v>
      </c>
      <c r="J25" s="293" t="e">
        <f>#REF!</f>
        <v>#REF!</v>
      </c>
      <c r="K25" s="293" t="e">
        <f>#REF!</f>
        <v>#REF!</v>
      </c>
      <c r="L25" s="293" t="e">
        <f>#REF!</f>
        <v>#REF!</v>
      </c>
      <c r="M25" s="293" t="e">
        <f>#REF!</f>
        <v>#REF!</v>
      </c>
      <c r="N25" s="434">
        <f>N26</f>
        <v>165.6</v>
      </c>
      <c r="O25" s="434">
        <f>O26</f>
        <v>174</v>
      </c>
    </row>
    <row r="26" spans="1:19" ht="42" customHeight="1" thickBot="1">
      <c r="A26" s="294" t="s">
        <v>399</v>
      </c>
      <c r="B26" s="295" t="s">
        <v>299</v>
      </c>
      <c r="C26" s="296" t="s">
        <v>386</v>
      </c>
      <c r="D26" s="296" t="s">
        <v>252</v>
      </c>
      <c r="E26" s="296" t="s">
        <v>318</v>
      </c>
      <c r="F26" s="296" t="s">
        <v>300</v>
      </c>
      <c r="G26" s="296"/>
      <c r="H26" s="297" t="e">
        <f>[3]роспись!H13</f>
        <v>#REF!</v>
      </c>
      <c r="I26" s="297">
        <v>530.70000000000005</v>
      </c>
      <c r="J26" s="297">
        <v>753.2</v>
      </c>
      <c r="K26" s="297">
        <v>918.9</v>
      </c>
      <c r="L26" s="297">
        <v>606.1</v>
      </c>
      <c r="M26" s="297">
        <v>918.9</v>
      </c>
      <c r="N26" s="273">
        <f>N27</f>
        <v>165.6</v>
      </c>
      <c r="O26" s="273">
        <f>O27</f>
        <v>174</v>
      </c>
    </row>
    <row r="27" spans="1:19" ht="56.25" customHeight="1" thickBot="1">
      <c r="A27" s="294" t="s">
        <v>400</v>
      </c>
      <c r="B27" s="295" t="s">
        <v>301</v>
      </c>
      <c r="C27" s="296" t="s">
        <v>386</v>
      </c>
      <c r="D27" s="296" t="s">
        <v>252</v>
      </c>
      <c r="E27" s="296" t="s">
        <v>318</v>
      </c>
      <c r="F27" s="296" t="s">
        <v>302</v>
      </c>
      <c r="G27" s="296"/>
      <c r="H27" s="297" t="e">
        <f>[3]роспись!H14</f>
        <v>#REF!</v>
      </c>
      <c r="I27" s="297">
        <v>530.70000000000005</v>
      </c>
      <c r="J27" s="297">
        <v>753.2</v>
      </c>
      <c r="K27" s="297">
        <v>918.9</v>
      </c>
      <c r="L27" s="297">
        <v>606.1</v>
      </c>
      <c r="M27" s="297">
        <v>918.9</v>
      </c>
      <c r="N27" s="273">
        <v>165.6</v>
      </c>
      <c r="O27" s="273">
        <v>174</v>
      </c>
    </row>
    <row r="28" spans="1:19" ht="27.75" customHeight="1" thickBot="1">
      <c r="A28" s="287" t="s">
        <v>169</v>
      </c>
      <c r="B28" s="427" t="s">
        <v>401</v>
      </c>
      <c r="C28" s="296" t="s">
        <v>386</v>
      </c>
      <c r="D28" s="296" t="s">
        <v>248</v>
      </c>
      <c r="E28" s="296"/>
      <c r="F28" s="296"/>
      <c r="G28" s="296"/>
      <c r="H28" s="297"/>
      <c r="I28" s="297"/>
      <c r="J28" s="297"/>
      <c r="K28" s="297"/>
      <c r="L28" s="297"/>
      <c r="M28" s="297"/>
      <c r="N28" s="285">
        <f>N29</f>
        <v>96</v>
      </c>
      <c r="O28" s="285">
        <f>O29</f>
        <v>96</v>
      </c>
    </row>
    <row r="29" spans="1:19" ht="56.25" customHeight="1" thickBot="1">
      <c r="A29" s="302" t="s">
        <v>73</v>
      </c>
      <c r="B29" s="303" t="s">
        <v>343</v>
      </c>
      <c r="C29" s="292" t="s">
        <v>386</v>
      </c>
      <c r="D29" s="292" t="s">
        <v>260</v>
      </c>
      <c r="E29" s="292" t="s">
        <v>344</v>
      </c>
      <c r="F29" s="292"/>
      <c r="G29" s="296"/>
      <c r="H29" s="297">
        <f>H31</f>
        <v>70</v>
      </c>
      <c r="I29" s="297">
        <f t="shared" ref="I29:N29" si="2">I31</f>
        <v>0</v>
      </c>
      <c r="J29" s="297">
        <f t="shared" si="2"/>
        <v>20</v>
      </c>
      <c r="K29" s="293">
        <f t="shared" si="2"/>
        <v>60</v>
      </c>
      <c r="L29" s="293">
        <f t="shared" si="2"/>
        <v>30</v>
      </c>
      <c r="M29" s="293">
        <f t="shared" si="2"/>
        <v>60</v>
      </c>
      <c r="N29" s="434">
        <f t="shared" si="2"/>
        <v>96</v>
      </c>
      <c r="O29" s="434">
        <f t="shared" ref="O29" si="3">O31</f>
        <v>96</v>
      </c>
    </row>
    <row r="30" spans="1:19" ht="40.5" customHeight="1" thickBot="1">
      <c r="A30" s="304" t="s">
        <v>76</v>
      </c>
      <c r="B30" s="305" t="s">
        <v>313</v>
      </c>
      <c r="C30" s="296" t="s">
        <v>386</v>
      </c>
      <c r="D30" s="296" t="s">
        <v>260</v>
      </c>
      <c r="E30" s="296" t="s">
        <v>344</v>
      </c>
      <c r="F30" s="296" t="s">
        <v>314</v>
      </c>
      <c r="G30" s="296"/>
      <c r="H30" s="297">
        <v>70</v>
      </c>
      <c r="I30" s="297"/>
      <c r="J30" s="297">
        <v>20</v>
      </c>
      <c r="K30" s="297">
        <v>60</v>
      </c>
      <c r="L30" s="297">
        <v>30</v>
      </c>
      <c r="M30" s="297">
        <v>60</v>
      </c>
      <c r="N30" s="273">
        <f>N31</f>
        <v>96</v>
      </c>
      <c r="O30" s="273">
        <f>O31</f>
        <v>96</v>
      </c>
    </row>
    <row r="31" spans="1:19" ht="27" customHeight="1" thickBot="1">
      <c r="A31" s="304" t="s">
        <v>79</v>
      </c>
      <c r="B31" s="305" t="s">
        <v>315</v>
      </c>
      <c r="C31" s="296" t="s">
        <v>386</v>
      </c>
      <c r="D31" s="296" t="s">
        <v>260</v>
      </c>
      <c r="E31" s="296" t="s">
        <v>344</v>
      </c>
      <c r="F31" s="296" t="s">
        <v>316</v>
      </c>
      <c r="G31" s="296"/>
      <c r="H31" s="297">
        <v>70</v>
      </c>
      <c r="I31" s="297"/>
      <c r="J31" s="297">
        <v>20</v>
      </c>
      <c r="K31" s="297">
        <v>60</v>
      </c>
      <c r="L31" s="297">
        <v>30</v>
      </c>
      <c r="M31" s="297">
        <v>60</v>
      </c>
      <c r="N31" s="273">
        <v>96</v>
      </c>
      <c r="O31" s="273">
        <v>96</v>
      </c>
    </row>
    <row r="32" spans="1:19" ht="27" hidden="1" customHeight="1">
      <c r="A32" s="302" t="s">
        <v>73</v>
      </c>
      <c r="B32" s="303" t="s">
        <v>255</v>
      </c>
      <c r="C32" s="306" t="s">
        <v>403</v>
      </c>
      <c r="D32" s="292" t="s">
        <v>256</v>
      </c>
      <c r="E32" s="292" t="s">
        <v>404</v>
      </c>
      <c r="F32" s="292"/>
      <c r="G32" s="292"/>
      <c r="H32" s="292"/>
      <c r="I32" s="292"/>
      <c r="J32" s="292"/>
      <c r="K32" s="292"/>
      <c r="L32" s="292"/>
      <c r="M32" s="292"/>
      <c r="N32" s="285">
        <f>N33</f>
        <v>0</v>
      </c>
      <c r="O32" s="285">
        <f>O33</f>
        <v>0</v>
      </c>
    </row>
    <row r="33" spans="1:17" ht="24.75" hidden="1" customHeight="1">
      <c r="A33" s="304" t="s">
        <v>76</v>
      </c>
      <c r="B33" s="307" t="s">
        <v>330</v>
      </c>
      <c r="C33" s="308" t="s">
        <v>403</v>
      </c>
      <c r="D33" s="308" t="s">
        <v>256</v>
      </c>
      <c r="E33" s="308" t="s">
        <v>404</v>
      </c>
      <c r="F33" s="308" t="s">
        <v>310</v>
      </c>
      <c r="G33" s="309"/>
      <c r="H33" s="310"/>
      <c r="I33" s="310"/>
      <c r="J33" s="310"/>
      <c r="K33" s="329"/>
      <c r="L33" s="330"/>
      <c r="M33" s="330"/>
      <c r="N33" s="273">
        <f>N34</f>
        <v>0</v>
      </c>
      <c r="O33" s="273">
        <f>O34</f>
        <v>0</v>
      </c>
    </row>
    <row r="34" spans="1:17" ht="23.25" hidden="1" customHeight="1">
      <c r="A34" s="304" t="s">
        <v>79</v>
      </c>
      <c r="B34" s="307" t="s">
        <v>331</v>
      </c>
      <c r="C34" s="308" t="s">
        <v>403</v>
      </c>
      <c r="D34" s="308" t="s">
        <v>256</v>
      </c>
      <c r="E34" s="308" t="s">
        <v>404</v>
      </c>
      <c r="F34" s="308" t="s">
        <v>312</v>
      </c>
      <c r="G34" s="309"/>
      <c r="H34" s="310"/>
      <c r="I34" s="310"/>
      <c r="J34" s="310"/>
      <c r="K34" s="329"/>
      <c r="L34" s="330"/>
      <c r="M34" s="330"/>
      <c r="N34" s="439">
        <v>0</v>
      </c>
      <c r="O34" s="439">
        <v>0</v>
      </c>
    </row>
    <row r="35" spans="1:17" ht="16.149999999999999" hidden="1" customHeight="1">
      <c r="A35" s="311" t="s">
        <v>169</v>
      </c>
      <c r="B35" s="288" t="s">
        <v>405</v>
      </c>
      <c r="C35" s="287" t="s">
        <v>406</v>
      </c>
      <c r="D35" s="287"/>
      <c r="E35" s="287"/>
      <c r="F35" s="287"/>
      <c r="G35" s="292"/>
      <c r="H35" s="293" t="e">
        <f>H37+#REF!+#REF!</f>
        <v>#REF!</v>
      </c>
      <c r="I35" s="293" t="e">
        <f>I37+#REF!+#REF!</f>
        <v>#REF!</v>
      </c>
      <c r="J35" s="293" t="e">
        <f>J37+#REF!+#REF!</f>
        <v>#REF!</v>
      </c>
      <c r="K35" s="289" t="e">
        <f>K37+K87+K107+K125+K137+K153+#REF!+K170+K97</f>
        <v>#REF!</v>
      </c>
      <c r="L35" s="289" t="e">
        <f>L37+L87+L107+L125+L137+L153+#REF!+L170+L97</f>
        <v>#REF!</v>
      </c>
      <c r="M35" s="289" t="e">
        <f>M37+M87+M107+M125+M137+M153+#REF!+M170+M97</f>
        <v>#REF!</v>
      </c>
      <c r="N35" s="437">
        <f>N37+N87+N92+N107+N125+N137+N154+N159+N162+N170</f>
        <v>180539.49999999997</v>
      </c>
      <c r="O35" s="437">
        <f>O37+O87+O92+O107+O125+O137+O154+O159+O162+O170</f>
        <v>187843.4</v>
      </c>
    </row>
    <row r="36" spans="1:17" ht="39.75" customHeight="1" thickBot="1">
      <c r="A36" s="311" t="s">
        <v>169</v>
      </c>
      <c r="B36" s="288" t="s">
        <v>405</v>
      </c>
      <c r="C36" s="287" t="s">
        <v>406</v>
      </c>
      <c r="D36" s="287"/>
      <c r="E36" s="287"/>
      <c r="F36" s="287"/>
      <c r="G36" s="292"/>
      <c r="H36" s="293" t="e">
        <f>H37+#REF!+#REF!</f>
        <v>#REF!</v>
      </c>
      <c r="I36" s="293" t="e">
        <f>I37+#REF!+#REF!</f>
        <v>#REF!</v>
      </c>
      <c r="J36" s="293" t="e">
        <f>J37+#REF!+#REF!</f>
        <v>#REF!</v>
      </c>
      <c r="K36" s="289" t="e">
        <f>K37+K87+K107+K125+K137+K153+#REF!+K170+K97</f>
        <v>#REF!</v>
      </c>
      <c r="L36" s="289" t="e">
        <f>L37+L87+L107+L125+L137+L153+#REF!+L170+L97</f>
        <v>#REF!</v>
      </c>
      <c r="M36" s="289" t="e">
        <f>M37+M87+M107+M125+M137+M153+#REF!+M170+M97</f>
        <v>#REF!</v>
      </c>
      <c r="N36" s="437">
        <f>N37+N87+N92+N107+N125+N137+N154+N159+N162+N170</f>
        <v>180539.49999999997</v>
      </c>
      <c r="O36" s="437">
        <f>O37+O87+O92+O107+O125+O137+O154+O159+O162+O170</f>
        <v>187843.4</v>
      </c>
      <c r="P36" s="145"/>
    </row>
    <row r="37" spans="1:17" ht="30.75" customHeight="1" thickBot="1">
      <c r="A37" s="290" t="s">
        <v>387</v>
      </c>
      <c r="B37" s="427" t="s">
        <v>247</v>
      </c>
      <c r="C37" s="292" t="s">
        <v>406</v>
      </c>
      <c r="D37" s="292" t="s">
        <v>248</v>
      </c>
      <c r="E37" s="292"/>
      <c r="F37" s="292"/>
      <c r="G37" s="292"/>
      <c r="H37" s="293" t="e">
        <f>H38+#REF!+H42</f>
        <v>#REF!</v>
      </c>
      <c r="I37" s="293" t="e">
        <f>I38+#REF!</f>
        <v>#REF!</v>
      </c>
      <c r="J37" s="293" t="e">
        <f>J38+#REF!</f>
        <v>#REF!</v>
      </c>
      <c r="K37" s="293" t="e">
        <f>K38+K55+K59</f>
        <v>#REF!</v>
      </c>
      <c r="L37" s="293" t="e">
        <f>L38+L55+L59</f>
        <v>#REF!</v>
      </c>
      <c r="M37" s="293" t="e">
        <f>M38+M55+M59</f>
        <v>#REF!</v>
      </c>
      <c r="N37" s="271">
        <f>N38+N55+N59</f>
        <v>17207.099999999999</v>
      </c>
      <c r="O37" s="271">
        <f>O38+O55+O59</f>
        <v>17878.899999999998</v>
      </c>
      <c r="P37" s="145"/>
      <c r="Q37" s="145"/>
    </row>
    <row r="38" spans="1:17" ht="64.5" customHeight="1" thickBot="1">
      <c r="A38" s="312" t="s">
        <v>407</v>
      </c>
      <c r="B38" s="291" t="s">
        <v>253</v>
      </c>
      <c r="C38" s="292" t="s">
        <v>406</v>
      </c>
      <c r="D38" s="292" t="s">
        <v>254</v>
      </c>
      <c r="E38" s="292"/>
      <c r="F38" s="292"/>
      <c r="G38" s="296"/>
      <c r="H38" s="297" t="e">
        <f>#REF!</f>
        <v>#REF!</v>
      </c>
      <c r="I38" s="297" t="e">
        <f>#REF!</f>
        <v>#REF!</v>
      </c>
      <c r="J38" s="297" t="e">
        <f>#REF!</f>
        <v>#REF!</v>
      </c>
      <c r="K38" s="293" t="e">
        <f>#REF!+K40+#REF!</f>
        <v>#REF!</v>
      </c>
      <c r="L38" s="293" t="e">
        <f>#REF!+L40+#REF!</f>
        <v>#REF!</v>
      </c>
      <c r="M38" s="293" t="e">
        <f>#REF!+M40+#REF!</f>
        <v>#REF!</v>
      </c>
      <c r="N38" s="440">
        <f>N39+N50</f>
        <v>15758.599999999999</v>
      </c>
      <c r="O38" s="284">
        <f>O39+O50</f>
        <v>16395.3</v>
      </c>
      <c r="P38" s="145"/>
      <c r="Q38" s="145"/>
    </row>
    <row r="39" spans="1:17" ht="51" customHeight="1" thickBot="1">
      <c r="A39" s="312" t="s">
        <v>76</v>
      </c>
      <c r="B39" s="291" t="s">
        <v>319</v>
      </c>
      <c r="C39" s="292" t="s">
        <v>406</v>
      </c>
      <c r="D39" s="292" t="s">
        <v>254</v>
      </c>
      <c r="E39" s="292" t="s">
        <v>320</v>
      </c>
      <c r="F39" s="292"/>
      <c r="G39" s="292"/>
      <c r="H39" s="293">
        <v>812</v>
      </c>
      <c r="I39" s="293">
        <v>615.29999999999995</v>
      </c>
      <c r="J39" s="293">
        <v>812</v>
      </c>
      <c r="K39" s="293" t="e">
        <f>#REF!</f>
        <v>#REF!</v>
      </c>
      <c r="L39" s="293" t="e">
        <f>#REF!</f>
        <v>#REF!</v>
      </c>
      <c r="M39" s="293" t="e">
        <f>#REF!</f>
        <v>#REF!</v>
      </c>
      <c r="N39" s="285">
        <f>N40+N47</f>
        <v>14560.199999999999</v>
      </c>
      <c r="O39" s="285">
        <f>O40+O47</f>
        <v>15142.199999999999</v>
      </c>
    </row>
    <row r="40" spans="1:17" ht="64.5" customHeight="1" thickBot="1">
      <c r="A40" s="302" t="s">
        <v>82</v>
      </c>
      <c r="B40" s="303" t="s">
        <v>321</v>
      </c>
      <c r="C40" s="292" t="s">
        <v>406</v>
      </c>
      <c r="D40" s="292" t="s">
        <v>254</v>
      </c>
      <c r="E40" s="292" t="s">
        <v>322</v>
      </c>
      <c r="F40" s="292"/>
      <c r="G40" s="292"/>
      <c r="H40" s="293">
        <f>[3]роспись!H22</f>
        <v>8080.0000000000009</v>
      </c>
      <c r="I40" s="293">
        <v>5102.6000000000004</v>
      </c>
      <c r="J40" s="293">
        <v>8080</v>
      </c>
      <c r="K40" s="293" t="e">
        <f>K42+K44</f>
        <v>#REF!</v>
      </c>
      <c r="L40" s="293" t="e">
        <f>L42+L44</f>
        <v>#REF!</v>
      </c>
      <c r="M40" s="293" t="e">
        <f>M42+M44</f>
        <v>#REF!</v>
      </c>
      <c r="N40" s="285">
        <f>N41+N43+N45</f>
        <v>14138.8</v>
      </c>
      <c r="O40" s="285">
        <f>O41+O43+O45</f>
        <v>14703.699999999999</v>
      </c>
    </row>
    <row r="41" spans="1:17" ht="74.25" customHeight="1" thickBot="1">
      <c r="A41" s="313" t="s">
        <v>85</v>
      </c>
      <c r="B41" s="295" t="s">
        <v>307</v>
      </c>
      <c r="C41" s="296" t="s">
        <v>406</v>
      </c>
      <c r="D41" s="296" t="s">
        <v>254</v>
      </c>
      <c r="E41" s="296" t="s">
        <v>322</v>
      </c>
      <c r="F41" s="296" t="s">
        <v>300</v>
      </c>
      <c r="G41" s="308" t="s">
        <v>408</v>
      </c>
      <c r="H41" s="314">
        <f>H42</f>
        <v>12.7</v>
      </c>
      <c r="I41" s="314">
        <f>I42</f>
        <v>0</v>
      </c>
      <c r="J41" s="314" t="str">
        <f>J42</f>
        <v>12,7</v>
      </c>
      <c r="K41" s="297">
        <v>8250.9</v>
      </c>
      <c r="L41" s="314">
        <v>5168.5</v>
      </c>
      <c r="M41" s="314">
        <v>8250.9</v>
      </c>
      <c r="N41" s="441">
        <f>N42</f>
        <v>11163.3</v>
      </c>
      <c r="O41" s="441">
        <f>O42</f>
        <v>11591.8</v>
      </c>
    </row>
    <row r="42" spans="1:17" ht="36.75" customHeight="1" thickBot="1">
      <c r="A42" s="313" t="s">
        <v>409</v>
      </c>
      <c r="B42" s="295" t="s">
        <v>308</v>
      </c>
      <c r="C42" s="296" t="s">
        <v>406</v>
      </c>
      <c r="D42" s="296" t="s">
        <v>254</v>
      </c>
      <c r="E42" s="296" t="s">
        <v>322</v>
      </c>
      <c r="F42" s="296" t="s">
        <v>302</v>
      </c>
      <c r="G42" s="308" t="s">
        <v>408</v>
      </c>
      <c r="H42" s="314">
        <f>H44</f>
        <v>12.7</v>
      </c>
      <c r="I42" s="314">
        <f>I44</f>
        <v>0</v>
      </c>
      <c r="J42" s="314" t="str">
        <f>J44</f>
        <v>12,7</v>
      </c>
      <c r="K42" s="297">
        <v>8250.9</v>
      </c>
      <c r="L42" s="314">
        <v>5168.5</v>
      </c>
      <c r="M42" s="314">
        <v>8250.9</v>
      </c>
      <c r="N42" s="442">
        <v>11163.3</v>
      </c>
      <c r="O42" s="442">
        <v>11591.8</v>
      </c>
    </row>
    <row r="43" spans="1:17" ht="51" customHeight="1" thickBot="1">
      <c r="A43" s="313" t="s">
        <v>410</v>
      </c>
      <c r="B43" s="300" t="s">
        <v>309</v>
      </c>
      <c r="C43" s="296" t="s">
        <v>406</v>
      </c>
      <c r="D43" s="296" t="s">
        <v>254</v>
      </c>
      <c r="E43" s="296" t="s">
        <v>322</v>
      </c>
      <c r="F43" s="296" t="s">
        <v>310</v>
      </c>
      <c r="G43" s="308" t="s">
        <v>408</v>
      </c>
      <c r="H43" s="314" t="e">
        <f>[3]роспись!H36</f>
        <v>#REF!</v>
      </c>
      <c r="I43" s="314"/>
      <c r="J43" s="314" t="s">
        <v>411</v>
      </c>
      <c r="K43" s="297" t="e">
        <f>K44+#REF!</f>
        <v>#REF!</v>
      </c>
      <c r="L43" s="297" t="e">
        <f>L44+#REF!</f>
        <v>#REF!</v>
      </c>
      <c r="M43" s="297" t="e">
        <f>M44+#REF!</f>
        <v>#REF!</v>
      </c>
      <c r="N43" s="273">
        <f>N44</f>
        <v>2970.5</v>
      </c>
      <c r="O43" s="273">
        <f>O44</f>
        <v>3106.9</v>
      </c>
    </row>
    <row r="44" spans="1:17" ht="43.5" customHeight="1" thickBot="1">
      <c r="A44" s="313" t="s">
        <v>412</v>
      </c>
      <c r="B44" s="295" t="s">
        <v>311</v>
      </c>
      <c r="C44" s="296" t="s">
        <v>406</v>
      </c>
      <c r="D44" s="296" t="s">
        <v>254</v>
      </c>
      <c r="E44" s="296" t="s">
        <v>322</v>
      </c>
      <c r="F44" s="296" t="s">
        <v>312</v>
      </c>
      <c r="G44" s="308" t="s">
        <v>408</v>
      </c>
      <c r="H44" s="314">
        <f>[3]роспись!H37</f>
        <v>12.7</v>
      </c>
      <c r="I44" s="314"/>
      <c r="J44" s="314" t="s">
        <v>411</v>
      </c>
      <c r="K44" s="297" t="e">
        <f>#REF!+#REF!</f>
        <v>#REF!</v>
      </c>
      <c r="L44" s="297" t="e">
        <f>#REF!+#REF!</f>
        <v>#REF!</v>
      </c>
      <c r="M44" s="297" t="e">
        <f>#REF!+#REF!</f>
        <v>#REF!</v>
      </c>
      <c r="N44" s="273">
        <v>2970.5</v>
      </c>
      <c r="O44" s="273">
        <v>3106.9</v>
      </c>
    </row>
    <row r="45" spans="1:17" ht="29.25" customHeight="1" thickBot="1">
      <c r="A45" s="313" t="s">
        <v>413</v>
      </c>
      <c r="B45" s="301" t="s">
        <v>313</v>
      </c>
      <c r="C45" s="315" t="s">
        <v>406</v>
      </c>
      <c r="D45" s="315" t="s">
        <v>254</v>
      </c>
      <c r="E45" s="296" t="s">
        <v>322</v>
      </c>
      <c r="F45" s="296" t="s">
        <v>314</v>
      </c>
      <c r="G45" s="308" t="s">
        <v>408</v>
      </c>
      <c r="H45" s="314" t="e">
        <f>[3]роспись!H38</f>
        <v>#REF!</v>
      </c>
      <c r="I45" s="314"/>
      <c r="J45" s="314" t="s">
        <v>411</v>
      </c>
      <c r="K45" s="297" t="e">
        <f>K46+#REF!</f>
        <v>#REF!</v>
      </c>
      <c r="L45" s="297" t="e">
        <f>L46+#REF!</f>
        <v>#REF!</v>
      </c>
      <c r="M45" s="297" t="e">
        <f>M46+#REF!</f>
        <v>#REF!</v>
      </c>
      <c r="N45" s="438">
        <f>N46</f>
        <v>5</v>
      </c>
      <c r="O45" s="438">
        <f>O46</f>
        <v>5</v>
      </c>
    </row>
    <row r="46" spans="1:17" ht="26.25" customHeight="1" thickBot="1">
      <c r="A46" s="313" t="s">
        <v>414</v>
      </c>
      <c r="B46" s="295" t="s">
        <v>397</v>
      </c>
      <c r="C46" s="315" t="s">
        <v>406</v>
      </c>
      <c r="D46" s="315" t="s">
        <v>254</v>
      </c>
      <c r="E46" s="296" t="s">
        <v>322</v>
      </c>
      <c r="F46" s="296" t="s">
        <v>316</v>
      </c>
      <c r="G46" s="308" t="s">
        <v>408</v>
      </c>
      <c r="H46" s="314" t="e">
        <f>[3]роспись!H39</f>
        <v>#REF!</v>
      </c>
      <c r="I46" s="314"/>
      <c r="J46" s="314" t="s">
        <v>411</v>
      </c>
      <c r="K46" s="297" t="e">
        <f>#REF!+#REF!</f>
        <v>#REF!</v>
      </c>
      <c r="L46" s="297" t="e">
        <f>#REF!+#REF!</f>
        <v>#REF!</v>
      </c>
      <c r="M46" s="297" t="e">
        <f>#REF!+#REF!</f>
        <v>#REF!</v>
      </c>
      <c r="N46" s="273">
        <v>5</v>
      </c>
      <c r="O46" s="273">
        <v>5</v>
      </c>
    </row>
    <row r="47" spans="1:17" ht="45.75" customHeight="1" thickBot="1">
      <c r="A47" s="302" t="s">
        <v>89</v>
      </c>
      <c r="B47" s="291" t="s">
        <v>323</v>
      </c>
      <c r="C47" s="309" t="s">
        <v>406</v>
      </c>
      <c r="D47" s="309" t="s">
        <v>254</v>
      </c>
      <c r="E47" s="292" t="s">
        <v>324</v>
      </c>
      <c r="F47" s="292"/>
      <c r="G47" s="306"/>
      <c r="H47" s="316"/>
      <c r="I47" s="316"/>
      <c r="J47" s="316"/>
      <c r="K47" s="293"/>
      <c r="L47" s="293"/>
      <c r="M47" s="293"/>
      <c r="N47" s="434">
        <f>N48</f>
        <v>421.4</v>
      </c>
      <c r="O47" s="434">
        <f>O48</f>
        <v>438.5</v>
      </c>
    </row>
    <row r="48" spans="1:17" ht="43.5" customHeight="1" thickBot="1">
      <c r="A48" s="313" t="s">
        <v>415</v>
      </c>
      <c r="B48" s="317" t="s">
        <v>325</v>
      </c>
      <c r="C48" s="315" t="s">
        <v>406</v>
      </c>
      <c r="D48" s="315" t="s">
        <v>254</v>
      </c>
      <c r="E48" s="296" t="s">
        <v>324</v>
      </c>
      <c r="F48" s="296" t="s">
        <v>300</v>
      </c>
      <c r="G48" s="308"/>
      <c r="H48" s="314"/>
      <c r="I48" s="314"/>
      <c r="J48" s="314"/>
      <c r="K48" s="297"/>
      <c r="L48" s="297"/>
      <c r="M48" s="297"/>
      <c r="N48" s="273">
        <f>N49</f>
        <v>421.4</v>
      </c>
      <c r="O48" s="273">
        <f>O49</f>
        <v>438.5</v>
      </c>
    </row>
    <row r="49" spans="1:15" ht="41.25" customHeight="1" thickBot="1">
      <c r="A49" s="313" t="s">
        <v>416</v>
      </c>
      <c r="B49" s="318" t="s">
        <v>326</v>
      </c>
      <c r="C49" s="315" t="s">
        <v>406</v>
      </c>
      <c r="D49" s="315" t="s">
        <v>254</v>
      </c>
      <c r="E49" s="296" t="s">
        <v>324</v>
      </c>
      <c r="F49" s="296" t="s">
        <v>302</v>
      </c>
      <c r="G49" s="308"/>
      <c r="H49" s="314"/>
      <c r="I49" s="314"/>
      <c r="J49" s="314"/>
      <c r="K49" s="297"/>
      <c r="L49" s="297"/>
      <c r="M49" s="297"/>
      <c r="N49" s="273">
        <v>421.4</v>
      </c>
      <c r="O49" s="273">
        <v>438.5</v>
      </c>
    </row>
    <row r="50" spans="1:15" ht="64.5" customHeight="1" thickBot="1">
      <c r="A50" s="302" t="s">
        <v>417</v>
      </c>
      <c r="B50" s="303" t="s">
        <v>579</v>
      </c>
      <c r="C50" s="292" t="s">
        <v>406</v>
      </c>
      <c r="D50" s="292" t="s">
        <v>254</v>
      </c>
      <c r="E50" s="306" t="s">
        <v>328</v>
      </c>
      <c r="F50" s="292"/>
      <c r="G50" s="319"/>
      <c r="H50" s="320"/>
      <c r="I50" s="331"/>
      <c r="J50" s="331"/>
      <c r="K50" s="293">
        <v>657.2</v>
      </c>
      <c r="L50" s="293">
        <v>424.8</v>
      </c>
      <c r="M50" s="293">
        <v>657.2</v>
      </c>
      <c r="N50" s="434">
        <f>N51+N53</f>
        <v>1198.4000000000001</v>
      </c>
      <c r="O50" s="434">
        <f>O51+O53</f>
        <v>1253.1000000000001</v>
      </c>
    </row>
    <row r="51" spans="1:15" ht="70.5" customHeight="1" thickBot="1">
      <c r="A51" s="313" t="s">
        <v>418</v>
      </c>
      <c r="B51" s="295" t="s">
        <v>307</v>
      </c>
      <c r="C51" s="296" t="s">
        <v>406</v>
      </c>
      <c r="D51" s="296" t="s">
        <v>254</v>
      </c>
      <c r="E51" s="308" t="s">
        <v>328</v>
      </c>
      <c r="F51" s="296" t="s">
        <v>300</v>
      </c>
      <c r="G51" s="321"/>
      <c r="H51" s="322"/>
      <c r="I51" s="332"/>
      <c r="J51" s="332"/>
      <c r="K51" s="297"/>
      <c r="L51" s="297"/>
      <c r="M51" s="297"/>
      <c r="N51" s="273">
        <f>N52</f>
        <v>1115</v>
      </c>
      <c r="O51" s="273">
        <v>1165.9000000000001</v>
      </c>
    </row>
    <row r="52" spans="1:15" ht="41.25" customHeight="1" thickBot="1">
      <c r="A52" s="313" t="s">
        <v>419</v>
      </c>
      <c r="B52" s="295" t="s">
        <v>308</v>
      </c>
      <c r="C52" s="296" t="s">
        <v>406</v>
      </c>
      <c r="D52" s="296" t="s">
        <v>254</v>
      </c>
      <c r="E52" s="308" t="s">
        <v>328</v>
      </c>
      <c r="F52" s="296" t="s">
        <v>302</v>
      </c>
      <c r="G52" s="321"/>
      <c r="H52" s="322"/>
      <c r="I52" s="332"/>
      <c r="J52" s="332"/>
      <c r="K52" s="297"/>
      <c r="L52" s="297"/>
      <c r="M52" s="297"/>
      <c r="N52" s="273">
        <v>1115</v>
      </c>
      <c r="O52" s="273">
        <v>1165.9000000000001</v>
      </c>
    </row>
    <row r="53" spans="1:15" ht="35.25" customHeight="1" thickBot="1">
      <c r="A53" s="313" t="s">
        <v>420</v>
      </c>
      <c r="B53" s="300" t="s">
        <v>309</v>
      </c>
      <c r="C53" s="296" t="s">
        <v>406</v>
      </c>
      <c r="D53" s="296" t="s">
        <v>254</v>
      </c>
      <c r="E53" s="308" t="s">
        <v>328</v>
      </c>
      <c r="F53" s="296" t="s">
        <v>310</v>
      </c>
      <c r="G53" s="321"/>
      <c r="H53" s="322"/>
      <c r="I53" s="332"/>
      <c r="J53" s="332"/>
      <c r="K53" s="297"/>
      <c r="L53" s="297"/>
      <c r="M53" s="297"/>
      <c r="N53" s="273">
        <f>N54</f>
        <v>83.4</v>
      </c>
      <c r="O53" s="273">
        <f>O54</f>
        <v>87.2</v>
      </c>
    </row>
    <row r="54" spans="1:15" ht="36" customHeight="1" thickBot="1">
      <c r="A54" s="313" t="s">
        <v>421</v>
      </c>
      <c r="B54" s="295" t="s">
        <v>311</v>
      </c>
      <c r="C54" s="296" t="s">
        <v>406</v>
      </c>
      <c r="D54" s="296" t="s">
        <v>254</v>
      </c>
      <c r="E54" s="308" t="s">
        <v>328</v>
      </c>
      <c r="F54" s="296" t="s">
        <v>312</v>
      </c>
      <c r="G54" s="321"/>
      <c r="H54" s="322"/>
      <c r="I54" s="332"/>
      <c r="J54" s="332"/>
      <c r="K54" s="297"/>
      <c r="L54" s="297"/>
      <c r="M54" s="297"/>
      <c r="N54" s="273">
        <v>83.4</v>
      </c>
      <c r="O54" s="273">
        <v>87.2</v>
      </c>
    </row>
    <row r="55" spans="1:15" ht="36" customHeight="1" thickBot="1">
      <c r="A55" s="323" t="s">
        <v>92</v>
      </c>
      <c r="B55" s="303" t="s">
        <v>257</v>
      </c>
      <c r="C55" s="292" t="s">
        <v>406</v>
      </c>
      <c r="D55" s="292" t="s">
        <v>258</v>
      </c>
      <c r="E55" s="292"/>
      <c r="F55" s="292"/>
      <c r="G55" s="296"/>
      <c r="H55" s="297">
        <f>H56</f>
        <v>80</v>
      </c>
      <c r="I55" s="297">
        <f t="shared" ref="I55:O55" si="4">I56</f>
        <v>69.900000000000006</v>
      </c>
      <c r="J55" s="297">
        <f t="shared" si="4"/>
        <v>80</v>
      </c>
      <c r="K55" s="326">
        <f t="shared" si="4"/>
        <v>50</v>
      </c>
      <c r="L55" s="326">
        <f t="shared" si="4"/>
        <v>0</v>
      </c>
      <c r="M55" s="326">
        <f t="shared" si="4"/>
        <v>0</v>
      </c>
      <c r="N55" s="434">
        <f t="shared" si="4"/>
        <v>20</v>
      </c>
      <c r="O55" s="434">
        <f t="shared" si="4"/>
        <v>20</v>
      </c>
    </row>
    <row r="56" spans="1:15" ht="22.9" customHeight="1" thickBot="1">
      <c r="A56" s="323" t="s">
        <v>95</v>
      </c>
      <c r="B56" s="291" t="s">
        <v>334</v>
      </c>
      <c r="C56" s="292" t="s">
        <v>406</v>
      </c>
      <c r="D56" s="306" t="s">
        <v>258</v>
      </c>
      <c r="E56" s="306" t="s">
        <v>335</v>
      </c>
      <c r="F56" s="306"/>
      <c r="G56" s="292"/>
      <c r="H56" s="293">
        <v>80</v>
      </c>
      <c r="I56" s="293">
        <v>69.900000000000006</v>
      </c>
      <c r="J56" s="293">
        <v>80</v>
      </c>
      <c r="K56" s="316">
        <f>K58</f>
        <v>50</v>
      </c>
      <c r="L56" s="316">
        <f>L58</f>
        <v>0</v>
      </c>
      <c r="M56" s="316">
        <f>M58</f>
        <v>0</v>
      </c>
      <c r="N56" s="443">
        <f>N58</f>
        <v>20</v>
      </c>
      <c r="O56" s="443">
        <f>O58</f>
        <v>20</v>
      </c>
    </row>
    <row r="57" spans="1:15" ht="27" customHeight="1" thickBot="1">
      <c r="A57" s="324" t="s">
        <v>390</v>
      </c>
      <c r="B57" s="325" t="s">
        <v>313</v>
      </c>
      <c r="C57" s="296" t="s">
        <v>406</v>
      </c>
      <c r="D57" s="308" t="s">
        <v>258</v>
      </c>
      <c r="E57" s="308" t="s">
        <v>335</v>
      </c>
      <c r="F57" s="308" t="s">
        <v>314</v>
      </c>
      <c r="G57" s="292"/>
      <c r="H57" s="326">
        <f t="shared" ref="H57:J58" si="5">H58</f>
        <v>100</v>
      </c>
      <c r="I57" s="326">
        <f t="shared" si="5"/>
        <v>0</v>
      </c>
      <c r="J57" s="326">
        <f t="shared" si="5"/>
        <v>100</v>
      </c>
      <c r="K57" s="297">
        <v>50</v>
      </c>
      <c r="L57" s="326"/>
      <c r="M57" s="326">
        <v>0</v>
      </c>
      <c r="N57" s="273">
        <f>N58</f>
        <v>20</v>
      </c>
      <c r="O57" s="273">
        <f>O58</f>
        <v>20</v>
      </c>
    </row>
    <row r="58" spans="1:15" ht="35.25" customHeight="1" thickBot="1">
      <c r="A58" s="324" t="s">
        <v>391</v>
      </c>
      <c r="B58" s="295" t="s">
        <v>336</v>
      </c>
      <c r="C58" s="296" t="s">
        <v>406</v>
      </c>
      <c r="D58" s="308" t="s">
        <v>258</v>
      </c>
      <c r="E58" s="308" t="s">
        <v>335</v>
      </c>
      <c r="F58" s="308" t="s">
        <v>337</v>
      </c>
      <c r="G58" s="292"/>
      <c r="H58" s="326">
        <f t="shared" si="5"/>
        <v>100</v>
      </c>
      <c r="I58" s="326">
        <f t="shared" si="5"/>
        <v>0</v>
      </c>
      <c r="J58" s="326">
        <f t="shared" si="5"/>
        <v>100</v>
      </c>
      <c r="K58" s="297">
        <v>50</v>
      </c>
      <c r="L58" s="326"/>
      <c r="M58" s="326">
        <v>0</v>
      </c>
      <c r="N58" s="273">
        <v>20</v>
      </c>
      <c r="O58" s="273">
        <v>20</v>
      </c>
    </row>
    <row r="59" spans="1:15" ht="36.75" customHeight="1" thickBot="1">
      <c r="A59" s="302" t="s">
        <v>97</v>
      </c>
      <c r="B59" s="303" t="s">
        <v>259</v>
      </c>
      <c r="C59" s="292" t="s">
        <v>406</v>
      </c>
      <c r="D59" s="292" t="s">
        <v>260</v>
      </c>
      <c r="E59" s="292"/>
      <c r="F59" s="292"/>
      <c r="G59" s="296"/>
      <c r="H59" s="297">
        <v>100</v>
      </c>
      <c r="I59" s="297"/>
      <c r="J59" s="297">
        <v>100</v>
      </c>
      <c r="K59" s="326" t="e">
        <f>#REF!+#REF!+K69+K29+K78+K75</f>
        <v>#REF!</v>
      </c>
      <c r="L59" s="326" t="e">
        <f>#REF!+#REF!+L69+L29+L78+L75</f>
        <v>#REF!</v>
      </c>
      <c r="M59" s="326" t="e">
        <f>#REF!+#REF!+M69+M29+M78+M75</f>
        <v>#REF!</v>
      </c>
      <c r="N59" s="285">
        <f>N60+N63+N66+N69+N72+N75+N78+N81+N84</f>
        <v>1428.5</v>
      </c>
      <c r="O59" s="285">
        <f>O60+O63+O66+O69+O72+O75+O78+O81+O84</f>
        <v>1463.6</v>
      </c>
    </row>
    <row r="60" spans="1:15" ht="33.75" customHeight="1" thickBot="1">
      <c r="A60" s="302" t="s">
        <v>422</v>
      </c>
      <c r="B60" s="303" t="s">
        <v>601</v>
      </c>
      <c r="C60" s="292" t="s">
        <v>406</v>
      </c>
      <c r="D60" s="292" t="s">
        <v>260</v>
      </c>
      <c r="E60" s="292" t="s">
        <v>340</v>
      </c>
      <c r="F60" s="292"/>
      <c r="G60" s="292"/>
      <c r="H60" s="293" t="e">
        <f>H62</f>
        <v>#REF!</v>
      </c>
      <c r="I60" s="293" t="e">
        <f t="shared" ref="I60:N60" si="6">I62</f>
        <v>#REF!</v>
      </c>
      <c r="J60" s="293" t="e">
        <f t="shared" si="6"/>
        <v>#REF!</v>
      </c>
      <c r="K60" s="293">
        <f t="shared" si="6"/>
        <v>400</v>
      </c>
      <c r="L60" s="293">
        <f t="shared" si="6"/>
        <v>323.89999999999998</v>
      </c>
      <c r="M60" s="293">
        <f t="shared" si="6"/>
        <v>400</v>
      </c>
      <c r="N60" s="285">
        <f t="shared" si="6"/>
        <v>662.7</v>
      </c>
      <c r="O60" s="285">
        <f t="shared" ref="O60" si="7">O62</f>
        <v>692.9</v>
      </c>
    </row>
    <row r="61" spans="1:15" ht="33.75" customHeight="1" thickBot="1">
      <c r="A61" s="304" t="s">
        <v>423</v>
      </c>
      <c r="B61" s="300" t="s">
        <v>309</v>
      </c>
      <c r="C61" s="296" t="s">
        <v>406</v>
      </c>
      <c r="D61" s="296" t="s">
        <v>260</v>
      </c>
      <c r="E61" s="296" t="s">
        <v>340</v>
      </c>
      <c r="F61" s="296" t="s">
        <v>310</v>
      </c>
      <c r="G61" s="296"/>
      <c r="H61" s="297" t="e">
        <f>#REF!+H62</f>
        <v>#REF!</v>
      </c>
      <c r="I61" s="297" t="e">
        <f>#REF!+I62</f>
        <v>#REF!</v>
      </c>
      <c r="J61" s="297" t="e">
        <f>#REF!+J62</f>
        <v>#REF!</v>
      </c>
      <c r="K61" s="297">
        <v>400</v>
      </c>
      <c r="L61" s="297">
        <v>323.89999999999998</v>
      </c>
      <c r="M61" s="297">
        <v>400</v>
      </c>
      <c r="N61" s="273">
        <f>N62</f>
        <v>662.7</v>
      </c>
      <c r="O61" s="273">
        <f>O62</f>
        <v>692.9</v>
      </c>
    </row>
    <row r="62" spans="1:15" ht="33" customHeight="1" thickBot="1">
      <c r="A62" s="304" t="s">
        <v>424</v>
      </c>
      <c r="B62" s="295" t="s">
        <v>311</v>
      </c>
      <c r="C62" s="296" t="s">
        <v>406</v>
      </c>
      <c r="D62" s="296" t="s">
        <v>260</v>
      </c>
      <c r="E62" s="296" t="s">
        <v>340</v>
      </c>
      <c r="F62" s="296" t="s">
        <v>312</v>
      </c>
      <c r="G62" s="296"/>
      <c r="H62" s="297" t="e">
        <f>#REF!+H78</f>
        <v>#REF!</v>
      </c>
      <c r="I62" s="297" t="e">
        <f>#REF!+I78</f>
        <v>#REF!</v>
      </c>
      <c r="J62" s="297" t="e">
        <f>#REF!+J78</f>
        <v>#REF!</v>
      </c>
      <c r="K62" s="297">
        <v>400</v>
      </c>
      <c r="L62" s="297">
        <v>323.89999999999998</v>
      </c>
      <c r="M62" s="297">
        <v>400</v>
      </c>
      <c r="N62" s="273">
        <v>662.7</v>
      </c>
      <c r="O62" s="273">
        <v>692.9</v>
      </c>
    </row>
    <row r="63" spans="1:15" ht="41.25" customHeight="1" thickBot="1">
      <c r="A63" s="312" t="s">
        <v>425</v>
      </c>
      <c r="B63" s="291" t="s">
        <v>338</v>
      </c>
      <c r="C63" s="292" t="s">
        <v>406</v>
      </c>
      <c r="D63" s="292" t="s">
        <v>260</v>
      </c>
      <c r="E63" s="292" t="s">
        <v>339</v>
      </c>
      <c r="F63" s="296"/>
      <c r="G63" s="296"/>
      <c r="H63" s="297"/>
      <c r="I63" s="297"/>
      <c r="J63" s="297"/>
      <c r="K63" s="297"/>
      <c r="L63" s="297"/>
      <c r="M63" s="297"/>
      <c r="N63" s="285">
        <f>N64</f>
        <v>50</v>
      </c>
      <c r="O63" s="285">
        <f>O64</f>
        <v>50</v>
      </c>
    </row>
    <row r="64" spans="1:15" ht="34.5" customHeight="1" thickBot="1">
      <c r="A64" s="304" t="s">
        <v>426</v>
      </c>
      <c r="B64" s="295" t="s">
        <v>332</v>
      </c>
      <c r="C64" s="296" t="s">
        <v>406</v>
      </c>
      <c r="D64" s="296" t="s">
        <v>260</v>
      </c>
      <c r="E64" s="296" t="s">
        <v>339</v>
      </c>
      <c r="F64" s="296" t="s">
        <v>310</v>
      </c>
      <c r="G64" s="296"/>
      <c r="H64" s="297"/>
      <c r="I64" s="297"/>
      <c r="J64" s="297"/>
      <c r="K64" s="297"/>
      <c r="L64" s="297"/>
      <c r="M64" s="297"/>
      <c r="N64" s="273">
        <f>N65</f>
        <v>50</v>
      </c>
      <c r="O64" s="273">
        <f>O65</f>
        <v>50</v>
      </c>
    </row>
    <row r="65" spans="1:15" ht="38.25" customHeight="1" thickBot="1">
      <c r="A65" s="304" t="s">
        <v>427</v>
      </c>
      <c r="B65" s="295" t="s">
        <v>333</v>
      </c>
      <c r="C65" s="296" t="s">
        <v>406</v>
      </c>
      <c r="D65" s="296" t="s">
        <v>260</v>
      </c>
      <c r="E65" s="296" t="s">
        <v>339</v>
      </c>
      <c r="F65" s="296" t="s">
        <v>312</v>
      </c>
      <c r="G65" s="296"/>
      <c r="H65" s="297"/>
      <c r="I65" s="297"/>
      <c r="J65" s="297"/>
      <c r="K65" s="297"/>
      <c r="L65" s="297"/>
      <c r="M65" s="297"/>
      <c r="N65" s="273">
        <v>50</v>
      </c>
      <c r="O65" s="273">
        <v>50</v>
      </c>
    </row>
    <row r="66" spans="1:15" ht="59.25" customHeight="1" thickBot="1">
      <c r="A66" s="302" t="s">
        <v>428</v>
      </c>
      <c r="B66" s="303" t="s">
        <v>341</v>
      </c>
      <c r="C66" s="306" t="s">
        <v>406</v>
      </c>
      <c r="D66" s="306" t="s">
        <v>260</v>
      </c>
      <c r="E66" s="306" t="s">
        <v>342</v>
      </c>
      <c r="F66" s="296"/>
      <c r="G66" s="296"/>
      <c r="H66" s="297"/>
      <c r="I66" s="297"/>
      <c r="J66" s="297"/>
      <c r="K66" s="297"/>
      <c r="L66" s="297"/>
      <c r="M66" s="297"/>
      <c r="N66" s="285">
        <f>N67</f>
        <v>9.1999999999999993</v>
      </c>
      <c r="O66" s="285">
        <f>O67</f>
        <v>9.6</v>
      </c>
    </row>
    <row r="67" spans="1:15" ht="30.75" customHeight="1" thickBot="1">
      <c r="A67" s="313" t="s">
        <v>429</v>
      </c>
      <c r="B67" s="300" t="s">
        <v>309</v>
      </c>
      <c r="C67" s="296" t="s">
        <v>406</v>
      </c>
      <c r="D67" s="296" t="s">
        <v>260</v>
      </c>
      <c r="E67" s="308" t="s">
        <v>342</v>
      </c>
      <c r="F67" s="296" t="s">
        <v>310</v>
      </c>
      <c r="G67" s="308" t="s">
        <v>408</v>
      </c>
      <c r="H67" s="314" t="e">
        <f>[3]роспись!H62</f>
        <v>#REF!</v>
      </c>
      <c r="I67" s="314"/>
      <c r="J67" s="314" t="s">
        <v>411</v>
      </c>
      <c r="K67" s="297" t="e">
        <f>K68+#REF!</f>
        <v>#REF!</v>
      </c>
      <c r="L67" s="297" t="e">
        <f>L68+#REF!</f>
        <v>#REF!</v>
      </c>
      <c r="M67" s="297" t="e">
        <f>M68+#REF!</f>
        <v>#REF!</v>
      </c>
      <c r="N67" s="273">
        <f>N68</f>
        <v>9.1999999999999993</v>
      </c>
      <c r="O67" s="273">
        <f>O68</f>
        <v>9.6</v>
      </c>
    </row>
    <row r="68" spans="1:15" ht="45" customHeight="1" thickBot="1">
      <c r="A68" s="313" t="s">
        <v>430</v>
      </c>
      <c r="B68" s="295" t="s">
        <v>311</v>
      </c>
      <c r="C68" s="296" t="s">
        <v>406</v>
      </c>
      <c r="D68" s="296" t="s">
        <v>260</v>
      </c>
      <c r="E68" s="308" t="s">
        <v>342</v>
      </c>
      <c r="F68" s="296" t="s">
        <v>312</v>
      </c>
      <c r="G68" s="308" t="s">
        <v>408</v>
      </c>
      <c r="H68" s="314">
        <f>[3]роспись!H63</f>
        <v>5320</v>
      </c>
      <c r="I68" s="314"/>
      <c r="J68" s="314" t="s">
        <v>411</v>
      </c>
      <c r="K68" s="297" t="e">
        <f>#REF!+#REF!</f>
        <v>#REF!</v>
      </c>
      <c r="L68" s="297" t="e">
        <f>#REF!+#REF!</f>
        <v>#REF!</v>
      </c>
      <c r="M68" s="297" t="e">
        <f>#REF!+#REF!</f>
        <v>#REF!</v>
      </c>
      <c r="N68" s="273">
        <v>9.1999999999999993</v>
      </c>
      <c r="O68" s="273">
        <v>9.6</v>
      </c>
    </row>
    <row r="69" spans="1:15" ht="66.75" customHeight="1" thickBot="1">
      <c r="A69" s="302" t="s">
        <v>431</v>
      </c>
      <c r="B69" s="303" t="s">
        <v>578</v>
      </c>
      <c r="C69" s="292" t="s">
        <v>406</v>
      </c>
      <c r="D69" s="292" t="s">
        <v>260</v>
      </c>
      <c r="E69" s="292" t="s">
        <v>346</v>
      </c>
      <c r="F69" s="292"/>
      <c r="G69" s="292"/>
      <c r="H69" s="293" t="e">
        <f>H71</f>
        <v>#REF!</v>
      </c>
      <c r="I69" s="293" t="e">
        <f t="shared" ref="I69:N69" si="8">I71</f>
        <v>#REF!</v>
      </c>
      <c r="J69" s="293" t="e">
        <f t="shared" si="8"/>
        <v>#REF!</v>
      </c>
      <c r="K69" s="293">
        <f t="shared" si="8"/>
        <v>400</v>
      </c>
      <c r="L69" s="293">
        <f t="shared" si="8"/>
        <v>323.89999999999998</v>
      </c>
      <c r="M69" s="293">
        <f t="shared" si="8"/>
        <v>400</v>
      </c>
      <c r="N69" s="434">
        <f t="shared" si="8"/>
        <v>600</v>
      </c>
      <c r="O69" s="434">
        <f t="shared" ref="O69" si="9">O71</f>
        <v>600</v>
      </c>
    </row>
    <row r="70" spans="1:15" ht="31.5" customHeight="1" thickBot="1">
      <c r="A70" s="304" t="s">
        <v>432</v>
      </c>
      <c r="B70" s="300" t="s">
        <v>309</v>
      </c>
      <c r="C70" s="296" t="s">
        <v>406</v>
      </c>
      <c r="D70" s="296" t="s">
        <v>260</v>
      </c>
      <c r="E70" s="296" t="s">
        <v>346</v>
      </c>
      <c r="F70" s="296" t="s">
        <v>310</v>
      </c>
      <c r="G70" s="296"/>
      <c r="H70" s="297" t="e">
        <f>#REF!+H71</f>
        <v>#REF!</v>
      </c>
      <c r="I70" s="297" t="e">
        <f>#REF!+I71</f>
        <v>#REF!</v>
      </c>
      <c r="J70" s="297" t="e">
        <f>#REF!+J71</f>
        <v>#REF!</v>
      </c>
      <c r="K70" s="297">
        <v>400</v>
      </c>
      <c r="L70" s="297">
        <v>323.89999999999998</v>
      </c>
      <c r="M70" s="297">
        <v>400</v>
      </c>
      <c r="N70" s="273">
        <f>N71</f>
        <v>600</v>
      </c>
      <c r="O70" s="273">
        <f>O71</f>
        <v>600</v>
      </c>
    </row>
    <row r="71" spans="1:15" ht="41.25" customHeight="1" thickBot="1">
      <c r="A71" s="304" t="s">
        <v>433</v>
      </c>
      <c r="B71" s="295" t="s">
        <v>311</v>
      </c>
      <c r="C71" s="296" t="s">
        <v>406</v>
      </c>
      <c r="D71" s="296" t="s">
        <v>260</v>
      </c>
      <c r="E71" s="296" t="s">
        <v>346</v>
      </c>
      <c r="F71" s="296" t="s">
        <v>312</v>
      </c>
      <c r="G71" s="296"/>
      <c r="H71" s="297" t="e">
        <f>#REF!+H29</f>
        <v>#REF!</v>
      </c>
      <c r="I71" s="297" t="e">
        <f>#REF!+I29</f>
        <v>#REF!</v>
      </c>
      <c r="J71" s="297" t="e">
        <f>#REF!+J29</f>
        <v>#REF!</v>
      </c>
      <c r="K71" s="297">
        <v>400</v>
      </c>
      <c r="L71" s="297">
        <v>323.89999999999998</v>
      </c>
      <c r="M71" s="297">
        <v>400</v>
      </c>
      <c r="N71" s="273">
        <v>600</v>
      </c>
      <c r="O71" s="273">
        <v>600</v>
      </c>
    </row>
    <row r="72" spans="1:15" ht="62.25" customHeight="1" thickBot="1">
      <c r="A72" s="302" t="s">
        <v>434</v>
      </c>
      <c r="B72" s="303" t="s">
        <v>347</v>
      </c>
      <c r="C72" s="292" t="s">
        <v>406</v>
      </c>
      <c r="D72" s="292" t="s">
        <v>260</v>
      </c>
      <c r="E72" s="292" t="s">
        <v>348</v>
      </c>
      <c r="F72" s="292"/>
      <c r="G72" s="296"/>
      <c r="H72" s="297">
        <f>H74</f>
        <v>70</v>
      </c>
      <c r="I72" s="297">
        <f t="shared" ref="I72:N72" si="10">I74</f>
        <v>0</v>
      </c>
      <c r="J72" s="297">
        <f t="shared" si="10"/>
        <v>20</v>
      </c>
      <c r="K72" s="293">
        <f t="shared" si="10"/>
        <v>60</v>
      </c>
      <c r="L72" s="293">
        <f t="shared" si="10"/>
        <v>30</v>
      </c>
      <c r="M72" s="293">
        <f t="shared" si="10"/>
        <v>60</v>
      </c>
      <c r="N72" s="434">
        <f t="shared" si="10"/>
        <v>20</v>
      </c>
      <c r="O72" s="434">
        <f t="shared" ref="O72" si="11">O74</f>
        <v>20.8</v>
      </c>
    </row>
    <row r="73" spans="1:15" ht="31.5" customHeight="1" thickBot="1">
      <c r="A73" s="304" t="s">
        <v>435</v>
      </c>
      <c r="B73" s="300" t="s">
        <v>309</v>
      </c>
      <c r="C73" s="296" t="s">
        <v>406</v>
      </c>
      <c r="D73" s="296" t="s">
        <v>260</v>
      </c>
      <c r="E73" s="296" t="s">
        <v>348</v>
      </c>
      <c r="F73" s="296" t="s">
        <v>310</v>
      </c>
      <c r="G73" s="296"/>
      <c r="H73" s="297">
        <v>70</v>
      </c>
      <c r="I73" s="297"/>
      <c r="J73" s="297">
        <v>20</v>
      </c>
      <c r="K73" s="297">
        <v>60</v>
      </c>
      <c r="L73" s="297">
        <v>30</v>
      </c>
      <c r="M73" s="297">
        <v>60</v>
      </c>
      <c r="N73" s="273">
        <v>20</v>
      </c>
      <c r="O73" s="273">
        <v>20</v>
      </c>
    </row>
    <row r="74" spans="1:15" ht="40.5" customHeight="1" thickBot="1">
      <c r="A74" s="304" t="s">
        <v>436</v>
      </c>
      <c r="B74" s="295" t="s">
        <v>311</v>
      </c>
      <c r="C74" s="296" t="s">
        <v>406</v>
      </c>
      <c r="D74" s="296" t="s">
        <v>260</v>
      </c>
      <c r="E74" s="296" t="s">
        <v>348</v>
      </c>
      <c r="F74" s="296" t="s">
        <v>312</v>
      </c>
      <c r="G74" s="296"/>
      <c r="H74" s="297">
        <v>70</v>
      </c>
      <c r="I74" s="297"/>
      <c r="J74" s="297">
        <v>20</v>
      </c>
      <c r="K74" s="297">
        <v>60</v>
      </c>
      <c r="L74" s="297">
        <v>30</v>
      </c>
      <c r="M74" s="297">
        <v>60</v>
      </c>
      <c r="N74" s="273">
        <v>20</v>
      </c>
      <c r="O74" s="273">
        <v>20.8</v>
      </c>
    </row>
    <row r="75" spans="1:15" ht="72" customHeight="1" thickBot="1">
      <c r="A75" s="302" t="s">
        <v>437</v>
      </c>
      <c r="B75" s="303" t="s">
        <v>602</v>
      </c>
      <c r="C75" s="292" t="s">
        <v>406</v>
      </c>
      <c r="D75" s="292" t="s">
        <v>260</v>
      </c>
      <c r="E75" s="292" t="s">
        <v>349</v>
      </c>
      <c r="F75" s="292"/>
      <c r="G75" s="296"/>
      <c r="H75" s="297"/>
      <c r="I75" s="297"/>
      <c r="J75" s="297"/>
      <c r="K75" s="344">
        <f>K77</f>
        <v>170</v>
      </c>
      <c r="L75" s="344">
        <f>L77</f>
        <v>150</v>
      </c>
      <c r="M75" s="344">
        <f>M77</f>
        <v>170</v>
      </c>
      <c r="N75" s="444">
        <f>N77</f>
        <v>14.6</v>
      </c>
      <c r="O75" s="444">
        <f>O77</f>
        <v>15.2</v>
      </c>
    </row>
    <row r="76" spans="1:15" ht="30.75" customHeight="1" thickBot="1">
      <c r="A76" s="304" t="s">
        <v>438</v>
      </c>
      <c r="B76" s="300" t="s">
        <v>309</v>
      </c>
      <c r="C76" s="296" t="s">
        <v>406</v>
      </c>
      <c r="D76" s="296" t="s">
        <v>260</v>
      </c>
      <c r="E76" s="296" t="s">
        <v>349</v>
      </c>
      <c r="F76" s="296" t="s">
        <v>310</v>
      </c>
      <c r="G76" s="296"/>
      <c r="H76" s="297"/>
      <c r="I76" s="297"/>
      <c r="J76" s="297"/>
      <c r="K76" s="297">
        <v>170</v>
      </c>
      <c r="L76" s="297">
        <v>150</v>
      </c>
      <c r="M76" s="297">
        <v>170</v>
      </c>
      <c r="N76" s="273">
        <f>N77</f>
        <v>14.6</v>
      </c>
      <c r="O76" s="273">
        <f>O77</f>
        <v>15.2</v>
      </c>
    </row>
    <row r="77" spans="1:15" ht="40.5" customHeight="1" thickBot="1">
      <c r="A77" s="304" t="s">
        <v>439</v>
      </c>
      <c r="B77" s="295" t="s">
        <v>311</v>
      </c>
      <c r="C77" s="296" t="s">
        <v>406</v>
      </c>
      <c r="D77" s="296" t="s">
        <v>260</v>
      </c>
      <c r="E77" s="296" t="s">
        <v>349</v>
      </c>
      <c r="F77" s="296" t="s">
        <v>312</v>
      </c>
      <c r="G77" s="296"/>
      <c r="H77" s="297"/>
      <c r="I77" s="297"/>
      <c r="J77" s="297"/>
      <c r="K77" s="297">
        <v>170</v>
      </c>
      <c r="L77" s="297">
        <v>150</v>
      </c>
      <c r="M77" s="297">
        <v>170</v>
      </c>
      <c r="N77" s="273">
        <v>14.6</v>
      </c>
      <c r="O77" s="273">
        <v>15.2</v>
      </c>
    </row>
    <row r="78" spans="1:15" ht="101.25" customHeight="1" thickBot="1">
      <c r="A78" s="302" t="s">
        <v>440</v>
      </c>
      <c r="B78" s="303" t="s">
        <v>603</v>
      </c>
      <c r="C78" s="292" t="s">
        <v>406</v>
      </c>
      <c r="D78" s="292" t="s">
        <v>260</v>
      </c>
      <c r="E78" s="292" t="s">
        <v>548</v>
      </c>
      <c r="F78" s="292"/>
      <c r="G78" s="292"/>
      <c r="H78" s="293" t="e">
        <f>H80+H88+#REF!+#REF!</f>
        <v>#REF!</v>
      </c>
      <c r="I78" s="293" t="e">
        <f>I80+I88+#REF!+#REF!</f>
        <v>#REF!</v>
      </c>
      <c r="J78" s="293" t="e">
        <f>J80+J88+#REF!+#REF!</f>
        <v>#REF!</v>
      </c>
      <c r="K78" s="293">
        <f>K80</f>
        <v>92</v>
      </c>
      <c r="L78" s="293">
        <f>L80</f>
        <v>48.2</v>
      </c>
      <c r="M78" s="293">
        <f>M80</f>
        <v>92</v>
      </c>
      <c r="N78" s="434">
        <f>N80</f>
        <v>29.3</v>
      </c>
      <c r="O78" s="434">
        <f>O80</f>
        <v>30.6</v>
      </c>
    </row>
    <row r="79" spans="1:15" ht="37.5" customHeight="1" thickBot="1">
      <c r="A79" s="304" t="s">
        <v>441</v>
      </c>
      <c r="B79" s="300" t="s">
        <v>309</v>
      </c>
      <c r="C79" s="296" t="s">
        <v>406</v>
      </c>
      <c r="D79" s="296" t="s">
        <v>260</v>
      </c>
      <c r="E79" s="296" t="s">
        <v>548</v>
      </c>
      <c r="F79" s="296" t="s">
        <v>310</v>
      </c>
      <c r="G79" s="296"/>
      <c r="H79" s="297"/>
      <c r="I79" s="297"/>
      <c r="J79" s="297"/>
      <c r="K79" s="297">
        <v>92</v>
      </c>
      <c r="L79" s="297">
        <v>48.2</v>
      </c>
      <c r="M79" s="297">
        <v>92</v>
      </c>
      <c r="N79" s="273">
        <f>N80</f>
        <v>29.3</v>
      </c>
      <c r="O79" s="273">
        <f>O80</f>
        <v>30.6</v>
      </c>
    </row>
    <row r="80" spans="1:15" ht="46.5" customHeight="1" thickBot="1">
      <c r="A80" s="304" t="s">
        <v>442</v>
      </c>
      <c r="B80" s="295" t="s">
        <v>311</v>
      </c>
      <c r="C80" s="296" t="s">
        <v>406</v>
      </c>
      <c r="D80" s="296" t="s">
        <v>260</v>
      </c>
      <c r="E80" s="296" t="s">
        <v>548</v>
      </c>
      <c r="F80" s="296" t="s">
        <v>312</v>
      </c>
      <c r="G80" s="296"/>
      <c r="H80" s="297"/>
      <c r="I80" s="297"/>
      <c r="J80" s="297"/>
      <c r="K80" s="297">
        <v>92</v>
      </c>
      <c r="L80" s="297">
        <v>48.2</v>
      </c>
      <c r="M80" s="297">
        <v>92</v>
      </c>
      <c r="N80" s="273">
        <v>29.3</v>
      </c>
      <c r="O80" s="273">
        <v>30.6</v>
      </c>
    </row>
    <row r="81" spans="1:15" ht="75.75" customHeight="1" thickBot="1">
      <c r="A81" s="312" t="s">
        <v>443</v>
      </c>
      <c r="B81" s="303" t="s">
        <v>630</v>
      </c>
      <c r="C81" s="292" t="s">
        <v>406</v>
      </c>
      <c r="D81" s="292" t="s">
        <v>260</v>
      </c>
      <c r="E81" s="292" t="s">
        <v>549</v>
      </c>
      <c r="F81" s="292"/>
      <c r="G81" s="292"/>
      <c r="H81" s="293" t="e">
        <f>H83+H89+#REF!+#REF!</f>
        <v>#REF!</v>
      </c>
      <c r="I81" s="293" t="e">
        <f>I83+I89+#REF!+#REF!</f>
        <v>#REF!</v>
      </c>
      <c r="J81" s="293" t="e">
        <f>J83+J89+#REF!+#REF!</f>
        <v>#REF!</v>
      </c>
      <c r="K81" s="293">
        <f>K83</f>
        <v>92</v>
      </c>
      <c r="L81" s="293">
        <f>L83</f>
        <v>48.2</v>
      </c>
      <c r="M81" s="293">
        <f>M83</f>
        <v>92</v>
      </c>
      <c r="N81" s="434">
        <f>N83</f>
        <v>12.5</v>
      </c>
      <c r="O81" s="434">
        <f>O83</f>
        <v>13</v>
      </c>
    </row>
    <row r="82" spans="1:15" ht="35.25" customHeight="1" thickBot="1">
      <c r="A82" s="304" t="s">
        <v>444</v>
      </c>
      <c r="B82" s="300" t="s">
        <v>309</v>
      </c>
      <c r="C82" s="296" t="s">
        <v>406</v>
      </c>
      <c r="D82" s="296" t="s">
        <v>260</v>
      </c>
      <c r="E82" s="296" t="s">
        <v>549</v>
      </c>
      <c r="F82" s="296" t="s">
        <v>310</v>
      </c>
      <c r="G82" s="296"/>
      <c r="H82" s="297"/>
      <c r="I82" s="297"/>
      <c r="J82" s="297"/>
      <c r="K82" s="297">
        <v>92</v>
      </c>
      <c r="L82" s="297">
        <v>48.2</v>
      </c>
      <c r="M82" s="297">
        <v>92</v>
      </c>
      <c r="N82" s="273">
        <f>N83</f>
        <v>12.5</v>
      </c>
      <c r="O82" s="273">
        <f>O83</f>
        <v>13</v>
      </c>
    </row>
    <row r="83" spans="1:15" ht="42" customHeight="1" thickBot="1">
      <c r="A83" s="304" t="s">
        <v>445</v>
      </c>
      <c r="B83" s="295" t="s">
        <v>311</v>
      </c>
      <c r="C83" s="296" t="s">
        <v>406</v>
      </c>
      <c r="D83" s="296" t="s">
        <v>260</v>
      </c>
      <c r="E83" s="296" t="s">
        <v>549</v>
      </c>
      <c r="F83" s="296" t="s">
        <v>312</v>
      </c>
      <c r="G83" s="296"/>
      <c r="H83" s="297"/>
      <c r="I83" s="297"/>
      <c r="J83" s="297"/>
      <c r="K83" s="297">
        <v>92</v>
      </c>
      <c r="L83" s="297">
        <v>48.2</v>
      </c>
      <c r="M83" s="297">
        <v>92</v>
      </c>
      <c r="N83" s="273">
        <v>12.5</v>
      </c>
      <c r="O83" s="273">
        <v>13</v>
      </c>
    </row>
    <row r="84" spans="1:15" ht="183.75" customHeight="1" thickBot="1">
      <c r="A84" s="312" t="s">
        <v>446</v>
      </c>
      <c r="B84" s="428" t="s">
        <v>589</v>
      </c>
      <c r="C84" s="292" t="s">
        <v>406</v>
      </c>
      <c r="D84" s="292" t="s">
        <v>260</v>
      </c>
      <c r="E84" s="292" t="s">
        <v>550</v>
      </c>
      <c r="F84" s="292"/>
      <c r="G84" s="292"/>
      <c r="H84" s="293"/>
      <c r="I84" s="293"/>
      <c r="J84" s="293"/>
      <c r="K84" s="293"/>
      <c r="L84" s="293"/>
      <c r="M84" s="293"/>
      <c r="N84" s="434">
        <f>N85</f>
        <v>30.2</v>
      </c>
      <c r="O84" s="434">
        <f>O85</f>
        <v>31.5</v>
      </c>
    </row>
    <row r="85" spans="1:15" ht="38.25" customHeight="1" thickBot="1">
      <c r="A85" s="304" t="s">
        <v>447</v>
      </c>
      <c r="B85" s="300" t="s">
        <v>309</v>
      </c>
      <c r="C85" s="296" t="s">
        <v>406</v>
      </c>
      <c r="D85" s="296" t="s">
        <v>260</v>
      </c>
      <c r="E85" s="296" t="s">
        <v>550</v>
      </c>
      <c r="F85" s="296" t="s">
        <v>310</v>
      </c>
      <c r="G85" s="296"/>
      <c r="H85" s="297"/>
      <c r="I85" s="297"/>
      <c r="J85" s="297"/>
      <c r="K85" s="297"/>
      <c r="L85" s="297"/>
      <c r="M85" s="297"/>
      <c r="N85" s="273">
        <f>N86</f>
        <v>30.2</v>
      </c>
      <c r="O85" s="273">
        <f>O86</f>
        <v>31.5</v>
      </c>
    </row>
    <row r="86" spans="1:15" ht="41.25" customHeight="1" thickBot="1">
      <c r="A86" s="304" t="s">
        <v>448</v>
      </c>
      <c r="B86" s="295" t="s">
        <v>311</v>
      </c>
      <c r="C86" s="296" t="s">
        <v>406</v>
      </c>
      <c r="D86" s="296" t="s">
        <v>260</v>
      </c>
      <c r="E86" s="296" t="s">
        <v>550</v>
      </c>
      <c r="F86" s="296" t="s">
        <v>312</v>
      </c>
      <c r="G86" s="296"/>
      <c r="H86" s="297"/>
      <c r="I86" s="297"/>
      <c r="J86" s="297"/>
      <c r="K86" s="297"/>
      <c r="L86" s="297"/>
      <c r="M86" s="297"/>
      <c r="N86" s="439">
        <v>30.2</v>
      </c>
      <c r="O86" s="439">
        <v>31.5</v>
      </c>
    </row>
    <row r="87" spans="1:15" ht="38.25" customHeight="1" thickBot="1">
      <c r="A87" s="312" t="s">
        <v>449</v>
      </c>
      <c r="B87" s="427" t="s">
        <v>562</v>
      </c>
      <c r="C87" s="292" t="s">
        <v>406</v>
      </c>
      <c r="D87" s="292" t="s">
        <v>261</v>
      </c>
      <c r="E87" s="292"/>
      <c r="F87" s="292"/>
      <c r="G87" s="292"/>
      <c r="H87" s="293" t="e">
        <f>H88+#REF!+H91+H98</f>
        <v>#REF!</v>
      </c>
      <c r="I87" s="293" t="e">
        <f>I88+#REF!+I91+I98</f>
        <v>#REF!</v>
      </c>
      <c r="J87" s="293" t="e">
        <f>J88+#REF!+J91+J98</f>
        <v>#REF!</v>
      </c>
      <c r="K87" s="293" t="e">
        <f>K88</f>
        <v>#REF!</v>
      </c>
      <c r="L87" s="293" t="e">
        <f>L88</f>
        <v>#REF!</v>
      </c>
      <c r="M87" s="293" t="e">
        <f>M88</f>
        <v>#REF!</v>
      </c>
      <c r="N87" s="271">
        <f>N88</f>
        <v>188.7</v>
      </c>
      <c r="O87" s="271">
        <f>O88</f>
        <v>197.2</v>
      </c>
    </row>
    <row r="88" spans="1:15" ht="36.75" customHeight="1" thickBot="1">
      <c r="A88" s="312" t="s">
        <v>103</v>
      </c>
      <c r="B88" s="303" t="s">
        <v>262</v>
      </c>
      <c r="C88" s="292" t="s">
        <v>406</v>
      </c>
      <c r="D88" s="292" t="s">
        <v>263</v>
      </c>
      <c r="E88" s="292"/>
      <c r="F88" s="292"/>
      <c r="G88" s="292"/>
      <c r="H88" s="293" t="e">
        <f>#REF!</f>
        <v>#REF!</v>
      </c>
      <c r="I88" s="293" t="e">
        <f>#REF!</f>
        <v>#REF!</v>
      </c>
      <c r="J88" s="293" t="e">
        <f>#REF!</f>
        <v>#REF!</v>
      </c>
      <c r="K88" s="293" t="e">
        <f>#REF!+#REF!</f>
        <v>#REF!</v>
      </c>
      <c r="L88" s="293" t="e">
        <f>#REF!+#REF!</f>
        <v>#REF!</v>
      </c>
      <c r="M88" s="293" t="e">
        <f>#REF!+#REF!</f>
        <v>#REF!</v>
      </c>
      <c r="N88" s="284">
        <f t="shared" ref="N88:O90" si="12">N89</f>
        <v>188.7</v>
      </c>
      <c r="O88" s="284">
        <f t="shared" si="12"/>
        <v>197.2</v>
      </c>
    </row>
    <row r="89" spans="1:15" ht="85.5" customHeight="1" thickBot="1">
      <c r="A89" s="312" t="s">
        <v>450</v>
      </c>
      <c r="B89" s="303" t="s">
        <v>631</v>
      </c>
      <c r="C89" s="292" t="s">
        <v>406</v>
      </c>
      <c r="D89" s="292" t="s">
        <v>263</v>
      </c>
      <c r="E89" s="292" t="s">
        <v>350</v>
      </c>
      <c r="F89" s="292"/>
      <c r="G89" s="292"/>
      <c r="H89" s="293" t="e">
        <f>[3]роспись!H66</f>
        <v>#REF!</v>
      </c>
      <c r="I89" s="293">
        <v>3277.5</v>
      </c>
      <c r="J89" s="293">
        <v>5320</v>
      </c>
      <c r="K89" s="293" t="e">
        <f>K98</f>
        <v>#REF!</v>
      </c>
      <c r="L89" s="293" t="e">
        <f>L98</f>
        <v>#REF!</v>
      </c>
      <c r="M89" s="293" t="e">
        <f>M98</f>
        <v>#REF!</v>
      </c>
      <c r="N89" s="285">
        <f t="shared" si="12"/>
        <v>188.7</v>
      </c>
      <c r="O89" s="285">
        <f t="shared" si="12"/>
        <v>197.2</v>
      </c>
    </row>
    <row r="90" spans="1:15" ht="28.5" customHeight="1" thickBot="1">
      <c r="A90" s="304" t="s">
        <v>451</v>
      </c>
      <c r="B90" s="300" t="s">
        <v>309</v>
      </c>
      <c r="C90" s="296" t="s">
        <v>406</v>
      </c>
      <c r="D90" s="296" t="s">
        <v>263</v>
      </c>
      <c r="E90" s="296" t="s">
        <v>350</v>
      </c>
      <c r="F90" s="296" t="s">
        <v>310</v>
      </c>
      <c r="G90" s="296"/>
      <c r="H90" s="297" t="e">
        <f>#REF!</f>
        <v>#REF!</v>
      </c>
      <c r="I90" s="297" t="e">
        <f>#REF!</f>
        <v>#REF!</v>
      </c>
      <c r="J90" s="297" t="e">
        <f>#REF!</f>
        <v>#REF!</v>
      </c>
      <c r="K90" s="297">
        <v>18</v>
      </c>
      <c r="L90" s="297">
        <v>0</v>
      </c>
      <c r="M90" s="297">
        <v>18</v>
      </c>
      <c r="N90" s="445">
        <f t="shared" si="12"/>
        <v>188.7</v>
      </c>
      <c r="O90" s="445">
        <f t="shared" si="12"/>
        <v>197.2</v>
      </c>
    </row>
    <row r="91" spans="1:15" ht="39.75" customHeight="1" thickBot="1">
      <c r="A91" s="304" t="s">
        <v>452</v>
      </c>
      <c r="B91" s="295" t="s">
        <v>311</v>
      </c>
      <c r="C91" s="296" t="s">
        <v>406</v>
      </c>
      <c r="D91" s="296" t="s">
        <v>263</v>
      </c>
      <c r="E91" s="296" t="s">
        <v>350</v>
      </c>
      <c r="F91" s="296" t="s">
        <v>312</v>
      </c>
      <c r="G91" s="296"/>
      <c r="H91" s="297">
        <f>H97</f>
        <v>668</v>
      </c>
      <c r="I91" s="297">
        <f>I97</f>
        <v>480</v>
      </c>
      <c r="J91" s="297">
        <f>J97</f>
        <v>668</v>
      </c>
      <c r="K91" s="297">
        <v>18</v>
      </c>
      <c r="L91" s="297">
        <v>0</v>
      </c>
      <c r="M91" s="297">
        <v>18</v>
      </c>
      <c r="N91" s="439">
        <v>188.7</v>
      </c>
      <c r="O91" s="439">
        <v>197.2</v>
      </c>
    </row>
    <row r="92" spans="1:15" ht="35.25" customHeight="1" thickBot="1">
      <c r="A92" s="312" t="s">
        <v>453</v>
      </c>
      <c r="B92" s="427" t="s">
        <v>563</v>
      </c>
      <c r="C92" s="292" t="s">
        <v>406</v>
      </c>
      <c r="D92" s="292" t="s">
        <v>264</v>
      </c>
      <c r="E92" s="292"/>
      <c r="F92" s="292"/>
      <c r="G92" s="292"/>
      <c r="H92" s="293"/>
      <c r="I92" s="293"/>
      <c r="J92" s="293"/>
      <c r="K92" s="293"/>
      <c r="L92" s="293"/>
      <c r="M92" s="293"/>
      <c r="N92" s="271">
        <f>N93+N97+N103</f>
        <v>72830</v>
      </c>
      <c r="O92" s="271">
        <f>O93+O97+O103</f>
        <v>75742.5</v>
      </c>
    </row>
    <row r="93" spans="1:15" ht="25.15" customHeight="1" thickBot="1">
      <c r="A93" s="312" t="s">
        <v>119</v>
      </c>
      <c r="B93" s="291" t="s">
        <v>265</v>
      </c>
      <c r="C93" s="292" t="s">
        <v>406</v>
      </c>
      <c r="D93" s="292" t="s">
        <v>266</v>
      </c>
      <c r="E93" s="292"/>
      <c r="F93" s="292"/>
      <c r="G93" s="296"/>
      <c r="H93" s="297">
        <f>[3]роспись!H63</f>
        <v>5320</v>
      </c>
      <c r="I93" s="297">
        <v>480</v>
      </c>
      <c r="J93" s="297">
        <v>668</v>
      </c>
      <c r="K93" s="293" t="e">
        <f>K94</f>
        <v>#REF!</v>
      </c>
      <c r="L93" s="293" t="e">
        <f>L94</f>
        <v>#REF!</v>
      </c>
      <c r="M93" s="293" t="e">
        <f>M94</f>
        <v>#REF!</v>
      </c>
      <c r="N93" s="440">
        <f>N95</f>
        <v>331.1</v>
      </c>
      <c r="O93" s="440">
        <f>O95</f>
        <v>344</v>
      </c>
    </row>
    <row r="94" spans="1:15" ht="148.5" customHeight="1" thickBot="1">
      <c r="A94" s="312" t="s">
        <v>122</v>
      </c>
      <c r="B94" s="428" t="s">
        <v>632</v>
      </c>
      <c r="C94" s="334">
        <v>993</v>
      </c>
      <c r="D94" s="292" t="s">
        <v>266</v>
      </c>
      <c r="E94" s="292" t="s">
        <v>454</v>
      </c>
      <c r="F94" s="292"/>
      <c r="G94" s="292"/>
      <c r="H94" s="293" t="e">
        <f>#REF!</f>
        <v>#REF!</v>
      </c>
      <c r="I94" s="293" t="e">
        <f>#REF!</f>
        <v>#REF!</v>
      </c>
      <c r="J94" s="293" t="e">
        <f>#REF!</f>
        <v>#REF!</v>
      </c>
      <c r="K94" s="293" t="e">
        <f>#REF!+#REF!</f>
        <v>#REF!</v>
      </c>
      <c r="L94" s="293" t="e">
        <f>#REF!+#REF!</f>
        <v>#REF!</v>
      </c>
      <c r="M94" s="293" t="e">
        <f>#REF!+#REF!</f>
        <v>#REF!</v>
      </c>
      <c r="N94" s="285">
        <f>N95</f>
        <v>331.1</v>
      </c>
      <c r="O94" s="285">
        <f>O95</f>
        <v>344</v>
      </c>
    </row>
    <row r="95" spans="1:15" ht="30" customHeight="1" thickBot="1">
      <c r="A95" s="304" t="s">
        <v>125</v>
      </c>
      <c r="B95" s="295" t="s">
        <v>351</v>
      </c>
      <c r="C95" s="335">
        <v>993</v>
      </c>
      <c r="D95" s="296" t="s">
        <v>266</v>
      </c>
      <c r="E95" s="296" t="s">
        <v>454</v>
      </c>
      <c r="F95" s="296" t="s">
        <v>314</v>
      </c>
      <c r="G95" s="296"/>
      <c r="H95" s="297"/>
      <c r="I95" s="297"/>
      <c r="J95" s="297"/>
      <c r="K95" s="297"/>
      <c r="L95" s="297"/>
      <c r="M95" s="297"/>
      <c r="N95" s="273">
        <f>N96</f>
        <v>331.1</v>
      </c>
      <c r="O95" s="273">
        <f>O96</f>
        <v>344</v>
      </c>
    </row>
    <row r="96" spans="1:15" ht="42" customHeight="1" thickBot="1">
      <c r="A96" s="304" t="s">
        <v>455</v>
      </c>
      <c r="B96" s="295" t="s">
        <v>353</v>
      </c>
      <c r="C96" s="335">
        <v>993</v>
      </c>
      <c r="D96" s="296" t="s">
        <v>266</v>
      </c>
      <c r="E96" s="296" t="s">
        <v>454</v>
      </c>
      <c r="F96" s="296" t="s">
        <v>354</v>
      </c>
      <c r="G96" s="296"/>
      <c r="H96" s="297"/>
      <c r="I96" s="297"/>
      <c r="J96" s="297"/>
      <c r="K96" s="297"/>
      <c r="L96" s="297"/>
      <c r="M96" s="297"/>
      <c r="N96" s="273">
        <v>331.1</v>
      </c>
      <c r="O96" s="273">
        <v>344</v>
      </c>
    </row>
    <row r="97" spans="1:15" ht="36.75" customHeight="1" thickBot="1">
      <c r="A97" s="312" t="s">
        <v>131</v>
      </c>
      <c r="B97" s="291" t="s">
        <v>267</v>
      </c>
      <c r="C97" s="292" t="s">
        <v>406</v>
      </c>
      <c r="D97" s="292" t="s">
        <v>268</v>
      </c>
      <c r="E97" s="292"/>
      <c r="F97" s="292"/>
      <c r="G97" s="296"/>
      <c r="H97" s="297">
        <f>[3]роспись!H68</f>
        <v>668</v>
      </c>
      <c r="I97" s="297">
        <v>480</v>
      </c>
      <c r="J97" s="297">
        <v>668</v>
      </c>
      <c r="K97" s="293" t="e">
        <f>K98</f>
        <v>#REF!</v>
      </c>
      <c r="L97" s="293" t="e">
        <f>L98</f>
        <v>#REF!</v>
      </c>
      <c r="M97" s="293" t="e">
        <f>M98</f>
        <v>#REF!</v>
      </c>
      <c r="N97" s="434">
        <f>N98</f>
        <v>72467.399999999994</v>
      </c>
      <c r="O97" s="434">
        <f>O98</f>
        <v>75365.5</v>
      </c>
    </row>
    <row r="98" spans="1:15" ht="64.5" customHeight="1" thickBot="1">
      <c r="A98" s="312" t="s">
        <v>134</v>
      </c>
      <c r="B98" s="448" t="s">
        <v>608</v>
      </c>
      <c r="C98" s="334">
        <v>993</v>
      </c>
      <c r="D98" s="292" t="s">
        <v>268</v>
      </c>
      <c r="E98" s="292" t="s">
        <v>355</v>
      </c>
      <c r="F98" s="292"/>
      <c r="G98" s="292"/>
      <c r="H98" s="293">
        <f>H100</f>
        <v>796</v>
      </c>
      <c r="I98" s="293">
        <f>I100</f>
        <v>459.2</v>
      </c>
      <c r="J98" s="293">
        <f>J100</f>
        <v>796</v>
      </c>
      <c r="K98" s="293" t="e">
        <f>K100+#REF!</f>
        <v>#REF!</v>
      </c>
      <c r="L98" s="293" t="e">
        <f>L100+#REF!</f>
        <v>#REF!</v>
      </c>
      <c r="M98" s="293" t="e">
        <f>M100+#REF!</f>
        <v>#REF!</v>
      </c>
      <c r="N98" s="285">
        <f>N99+N101</f>
        <v>72467.399999999994</v>
      </c>
      <c r="O98" s="285">
        <f>O99+O101</f>
        <v>75365.5</v>
      </c>
    </row>
    <row r="99" spans="1:15" ht="34.5" customHeight="1" thickBot="1">
      <c r="A99" s="304" t="s">
        <v>456</v>
      </c>
      <c r="B99" s="300" t="s">
        <v>309</v>
      </c>
      <c r="C99" s="335">
        <v>993</v>
      </c>
      <c r="D99" s="296" t="s">
        <v>268</v>
      </c>
      <c r="E99" s="296" t="s">
        <v>355</v>
      </c>
      <c r="F99" s="296" t="s">
        <v>310</v>
      </c>
      <c r="G99" s="296"/>
      <c r="H99" s="297" t="e">
        <f>[3]роспись!H69</f>
        <v>#REF!</v>
      </c>
      <c r="I99" s="297">
        <v>459.2</v>
      </c>
      <c r="J99" s="297">
        <v>796</v>
      </c>
      <c r="K99" s="297">
        <f>6469.6+600</f>
        <v>7069.6</v>
      </c>
      <c r="L99" s="297">
        <v>2772.6</v>
      </c>
      <c r="M99" s="297">
        <v>7069.6</v>
      </c>
      <c r="N99" s="273">
        <f>N100</f>
        <v>72457.399999999994</v>
      </c>
      <c r="O99" s="273">
        <f>O100</f>
        <v>75355.5</v>
      </c>
    </row>
    <row r="100" spans="1:15" ht="36.75" customHeight="1" thickBot="1">
      <c r="A100" s="304" t="s">
        <v>457</v>
      </c>
      <c r="B100" s="295" t="s">
        <v>311</v>
      </c>
      <c r="C100" s="335">
        <v>993</v>
      </c>
      <c r="D100" s="296" t="s">
        <v>268</v>
      </c>
      <c r="E100" s="296" t="s">
        <v>355</v>
      </c>
      <c r="F100" s="296" t="s">
        <v>312</v>
      </c>
      <c r="G100" s="296"/>
      <c r="H100" s="297">
        <f>[3]роспись!H70</f>
        <v>796</v>
      </c>
      <c r="I100" s="297">
        <v>459.2</v>
      </c>
      <c r="J100" s="297">
        <v>796</v>
      </c>
      <c r="K100" s="297">
        <f>6469.6+600</f>
        <v>7069.6</v>
      </c>
      <c r="L100" s="297">
        <v>2772.6</v>
      </c>
      <c r="M100" s="297">
        <v>7069.6</v>
      </c>
      <c r="N100" s="273">
        <v>72457.399999999994</v>
      </c>
      <c r="O100" s="273">
        <v>75355.5</v>
      </c>
    </row>
    <row r="101" spans="1:15" ht="21.75" customHeight="1" thickBot="1">
      <c r="A101" s="304" t="s">
        <v>458</v>
      </c>
      <c r="B101" s="301" t="s">
        <v>356</v>
      </c>
      <c r="C101" s="335">
        <v>993</v>
      </c>
      <c r="D101" s="296" t="s">
        <v>268</v>
      </c>
      <c r="E101" s="296" t="s">
        <v>355</v>
      </c>
      <c r="F101" s="296" t="s">
        <v>314</v>
      </c>
      <c r="G101" s="296"/>
      <c r="H101" s="297"/>
      <c r="I101" s="297"/>
      <c r="J101" s="297"/>
      <c r="K101" s="297"/>
      <c r="L101" s="297"/>
      <c r="M101" s="297"/>
      <c r="N101" s="273">
        <f>N102</f>
        <v>10</v>
      </c>
      <c r="O101" s="273">
        <f>O102</f>
        <v>10</v>
      </c>
    </row>
    <row r="102" spans="1:15" ht="31.5" customHeight="1" thickBot="1">
      <c r="A102" s="304" t="s">
        <v>459</v>
      </c>
      <c r="B102" s="295" t="s">
        <v>357</v>
      </c>
      <c r="C102" s="335">
        <v>993</v>
      </c>
      <c r="D102" s="296" t="s">
        <v>268</v>
      </c>
      <c r="E102" s="296" t="s">
        <v>355</v>
      </c>
      <c r="F102" s="296" t="s">
        <v>316</v>
      </c>
      <c r="G102" s="296"/>
      <c r="H102" s="297"/>
      <c r="I102" s="297"/>
      <c r="J102" s="297"/>
      <c r="K102" s="297"/>
      <c r="L102" s="297"/>
      <c r="M102" s="297"/>
      <c r="N102" s="273">
        <v>10</v>
      </c>
      <c r="O102" s="273">
        <v>10</v>
      </c>
    </row>
    <row r="103" spans="1:15" ht="33.75" customHeight="1" thickBot="1">
      <c r="A103" s="312" t="s">
        <v>460</v>
      </c>
      <c r="B103" s="291" t="s">
        <v>269</v>
      </c>
      <c r="C103" s="292" t="s">
        <v>406</v>
      </c>
      <c r="D103" s="292" t="s">
        <v>270</v>
      </c>
      <c r="E103" s="292"/>
      <c r="F103" s="292"/>
      <c r="G103" s="296"/>
      <c r="H103" s="297" t="e">
        <f>[3]роспись!H73</f>
        <v>#REF!</v>
      </c>
      <c r="I103" s="297">
        <v>480</v>
      </c>
      <c r="J103" s="297">
        <v>668</v>
      </c>
      <c r="K103" s="293" t="e">
        <f t="shared" ref="K103:O105" si="13">K104</f>
        <v>#REF!</v>
      </c>
      <c r="L103" s="293" t="e">
        <f t="shared" si="13"/>
        <v>#REF!</v>
      </c>
      <c r="M103" s="293" t="e">
        <f t="shared" si="13"/>
        <v>#REF!</v>
      </c>
      <c r="N103" s="434">
        <f t="shared" si="13"/>
        <v>31.5</v>
      </c>
      <c r="O103" s="434">
        <f t="shared" si="13"/>
        <v>33</v>
      </c>
    </row>
    <row r="104" spans="1:15" ht="36" customHeight="1" thickBot="1">
      <c r="A104" s="312" t="s">
        <v>461</v>
      </c>
      <c r="B104" s="291" t="s">
        <v>636</v>
      </c>
      <c r="C104" s="334">
        <v>993</v>
      </c>
      <c r="D104" s="292" t="s">
        <v>270</v>
      </c>
      <c r="E104" s="292" t="s">
        <v>358</v>
      </c>
      <c r="F104" s="292"/>
      <c r="G104" s="292"/>
      <c r="H104" s="293">
        <f>H106</f>
        <v>204</v>
      </c>
      <c r="I104" s="293">
        <f>I106</f>
        <v>459.2</v>
      </c>
      <c r="J104" s="293">
        <f>J106</f>
        <v>796</v>
      </c>
      <c r="K104" s="293" t="e">
        <f>K106+K107</f>
        <v>#REF!</v>
      </c>
      <c r="L104" s="293" t="e">
        <f>L106+L107</f>
        <v>#REF!</v>
      </c>
      <c r="M104" s="293" t="e">
        <f>M106+M107</f>
        <v>#REF!</v>
      </c>
      <c r="N104" s="285">
        <f t="shared" si="13"/>
        <v>31.5</v>
      </c>
      <c r="O104" s="285">
        <f t="shared" si="13"/>
        <v>33</v>
      </c>
    </row>
    <row r="105" spans="1:15" ht="30" customHeight="1" thickBot="1">
      <c r="A105" s="304" t="s">
        <v>462</v>
      </c>
      <c r="B105" s="300" t="s">
        <v>309</v>
      </c>
      <c r="C105" s="335">
        <v>993</v>
      </c>
      <c r="D105" s="296" t="s">
        <v>270</v>
      </c>
      <c r="E105" s="296" t="s">
        <v>358</v>
      </c>
      <c r="F105" s="296" t="s">
        <v>310</v>
      </c>
      <c r="G105" s="296"/>
      <c r="H105" s="297" t="e">
        <f>[3]роспись!H74</f>
        <v>#REF!</v>
      </c>
      <c r="I105" s="297">
        <v>459.2</v>
      </c>
      <c r="J105" s="297">
        <v>796</v>
      </c>
      <c r="K105" s="297">
        <f>6469.6+600</f>
        <v>7069.6</v>
      </c>
      <c r="L105" s="297">
        <v>2772.6</v>
      </c>
      <c r="M105" s="297">
        <v>7069.6</v>
      </c>
      <c r="N105" s="273">
        <f t="shared" si="13"/>
        <v>31.5</v>
      </c>
      <c r="O105" s="273">
        <f t="shared" si="13"/>
        <v>33</v>
      </c>
    </row>
    <row r="106" spans="1:15" ht="39" customHeight="1" thickBot="1">
      <c r="A106" s="304" t="s">
        <v>463</v>
      </c>
      <c r="B106" s="295" t="s">
        <v>311</v>
      </c>
      <c r="C106" s="335">
        <v>993</v>
      </c>
      <c r="D106" s="296" t="s">
        <v>270</v>
      </c>
      <c r="E106" s="296" t="s">
        <v>358</v>
      </c>
      <c r="F106" s="296" t="s">
        <v>312</v>
      </c>
      <c r="G106" s="296"/>
      <c r="H106" s="297">
        <f>[3]роспись!H75</f>
        <v>204</v>
      </c>
      <c r="I106" s="297">
        <v>459.2</v>
      </c>
      <c r="J106" s="297">
        <v>796</v>
      </c>
      <c r="K106" s="297">
        <f>6469.6+600</f>
        <v>7069.6</v>
      </c>
      <c r="L106" s="297">
        <v>2772.6</v>
      </c>
      <c r="M106" s="297">
        <v>7069.6</v>
      </c>
      <c r="N106" s="439">
        <v>31.5</v>
      </c>
      <c r="O106" s="439">
        <v>33</v>
      </c>
    </row>
    <row r="107" spans="1:15" ht="24" customHeight="1" thickBot="1">
      <c r="A107" s="312" t="s">
        <v>464</v>
      </c>
      <c r="B107" s="427" t="s">
        <v>565</v>
      </c>
      <c r="C107" s="292" t="s">
        <v>406</v>
      </c>
      <c r="D107" s="292" t="s">
        <v>271</v>
      </c>
      <c r="E107" s="292"/>
      <c r="F107" s="292"/>
      <c r="G107" s="296"/>
      <c r="H107" s="297" t="e">
        <f>#REF!+#REF!+#REF!</f>
        <v>#REF!</v>
      </c>
      <c r="I107" s="297" t="e">
        <f>#REF!+#REF!+#REF!</f>
        <v>#REF!</v>
      </c>
      <c r="J107" s="297" t="e">
        <f>#REF!+#REF!+#REF!</f>
        <v>#REF!</v>
      </c>
      <c r="K107" s="293" t="e">
        <f>#REF!+K113+K116+K119</f>
        <v>#REF!</v>
      </c>
      <c r="L107" s="293" t="e">
        <f>#REF!+L113+L116+L119</f>
        <v>#REF!</v>
      </c>
      <c r="M107" s="293" t="e">
        <f>#REF!+M113+M116+M119</f>
        <v>#REF!</v>
      </c>
      <c r="N107" s="271">
        <f>N108</f>
        <v>48939</v>
      </c>
      <c r="O107" s="271">
        <f>O108</f>
        <v>50876.600000000006</v>
      </c>
    </row>
    <row r="108" spans="1:15" ht="27" customHeight="1" thickBot="1">
      <c r="A108" s="312" t="s">
        <v>139</v>
      </c>
      <c r="B108" s="336" t="s">
        <v>272</v>
      </c>
      <c r="C108" s="292" t="s">
        <v>406</v>
      </c>
      <c r="D108" s="292" t="s">
        <v>273</v>
      </c>
      <c r="E108" s="292"/>
      <c r="F108" s="292"/>
      <c r="G108" s="292"/>
      <c r="H108" s="293"/>
      <c r="I108" s="293"/>
      <c r="J108" s="293"/>
      <c r="K108" s="293"/>
      <c r="L108" s="293"/>
      <c r="M108" s="293"/>
      <c r="N108" s="284">
        <f>N110+N113+N116+N119+N122</f>
        <v>48939</v>
      </c>
      <c r="O108" s="284">
        <f>O110+O113+O116+O119+O122</f>
        <v>50876.600000000006</v>
      </c>
    </row>
    <row r="109" spans="1:15" ht="27" customHeight="1" thickBot="1">
      <c r="A109" s="312" t="s">
        <v>142</v>
      </c>
      <c r="B109" s="449" t="s">
        <v>637</v>
      </c>
      <c r="C109" s="292" t="s">
        <v>406</v>
      </c>
      <c r="D109" s="292" t="s">
        <v>273</v>
      </c>
      <c r="E109" s="292"/>
      <c r="F109" s="292"/>
      <c r="G109" s="292"/>
      <c r="H109" s="293"/>
      <c r="I109" s="293"/>
      <c r="J109" s="293"/>
      <c r="K109" s="293"/>
      <c r="L109" s="293"/>
      <c r="M109" s="293"/>
      <c r="N109" s="284">
        <f>N110+N113+N116+N122</f>
        <v>48939</v>
      </c>
      <c r="O109" s="284">
        <f>O110+O113+O116+O122</f>
        <v>50876.600000000006</v>
      </c>
    </row>
    <row r="110" spans="1:15" ht="48.75" customHeight="1" thickBot="1">
      <c r="A110" s="312" t="s">
        <v>142</v>
      </c>
      <c r="B110" s="303" t="s">
        <v>551</v>
      </c>
      <c r="C110" s="292">
        <v>993</v>
      </c>
      <c r="D110" s="292" t="s">
        <v>273</v>
      </c>
      <c r="E110" s="292" t="s">
        <v>359</v>
      </c>
      <c r="F110" s="292"/>
      <c r="G110" s="296"/>
      <c r="H110" s="297" t="e">
        <f>#REF!</f>
        <v>#REF!</v>
      </c>
      <c r="I110" s="297" t="e">
        <f>#REF!</f>
        <v>#REF!</v>
      </c>
      <c r="J110" s="297" t="e">
        <f>#REF!</f>
        <v>#REF!</v>
      </c>
      <c r="K110" s="293" t="e">
        <f>#REF!+#REF!+#REF!</f>
        <v>#REF!</v>
      </c>
      <c r="L110" s="293" t="e">
        <f>#REF!+#REF!+#REF!</f>
        <v>#REF!</v>
      </c>
      <c r="M110" s="293" t="e">
        <f>#REF!+#REF!+#REF!</f>
        <v>#REF!</v>
      </c>
      <c r="N110" s="285">
        <f>N111</f>
        <v>5392</v>
      </c>
      <c r="O110" s="285">
        <f>O111</f>
        <v>5607.6</v>
      </c>
    </row>
    <row r="111" spans="1:15" ht="33" customHeight="1" thickBot="1">
      <c r="A111" s="304" t="s">
        <v>145</v>
      </c>
      <c r="B111" s="300" t="s">
        <v>309</v>
      </c>
      <c r="C111" s="296">
        <v>993</v>
      </c>
      <c r="D111" s="296" t="s">
        <v>273</v>
      </c>
      <c r="E111" s="296" t="s">
        <v>359</v>
      </c>
      <c r="F111" s="296" t="s">
        <v>310</v>
      </c>
      <c r="G111" s="296"/>
      <c r="H111" s="297" t="e">
        <f>H112</f>
        <v>#REF!</v>
      </c>
      <c r="I111" s="297" t="e">
        <f>I112</f>
        <v>#REF!</v>
      </c>
      <c r="J111" s="297" t="e">
        <f>J112</f>
        <v>#REF!</v>
      </c>
      <c r="K111" s="297">
        <v>411.1</v>
      </c>
      <c r="L111" s="297"/>
      <c r="M111" s="297">
        <v>411.1</v>
      </c>
      <c r="N111" s="273">
        <f>N112</f>
        <v>5392</v>
      </c>
      <c r="O111" s="273">
        <f>O112</f>
        <v>5607.6</v>
      </c>
    </row>
    <row r="112" spans="1:15" ht="31.5" customHeight="1" thickBot="1">
      <c r="A112" s="304" t="s">
        <v>465</v>
      </c>
      <c r="B112" s="295" t="s">
        <v>311</v>
      </c>
      <c r="C112" s="296">
        <v>993</v>
      </c>
      <c r="D112" s="296" t="s">
        <v>273</v>
      </c>
      <c r="E112" s="296" t="s">
        <v>359</v>
      </c>
      <c r="F112" s="296" t="s">
        <v>312</v>
      </c>
      <c r="G112" s="296"/>
      <c r="H112" s="297" t="e">
        <f>#REF!</f>
        <v>#REF!</v>
      </c>
      <c r="I112" s="297" t="e">
        <f>#REF!</f>
        <v>#REF!</v>
      </c>
      <c r="J112" s="297" t="e">
        <f>#REF!</f>
        <v>#REF!</v>
      </c>
      <c r="K112" s="297">
        <v>411.1</v>
      </c>
      <c r="L112" s="297"/>
      <c r="M112" s="297">
        <v>411.1</v>
      </c>
      <c r="N112" s="273">
        <v>5392</v>
      </c>
      <c r="O112" s="273">
        <v>5607.6</v>
      </c>
    </row>
    <row r="113" spans="1:15" ht="31.5" customHeight="1" thickBot="1">
      <c r="A113" s="337" t="s">
        <v>466</v>
      </c>
      <c r="B113" s="303" t="s">
        <v>467</v>
      </c>
      <c r="C113" s="292">
        <v>993</v>
      </c>
      <c r="D113" s="292" t="s">
        <v>273</v>
      </c>
      <c r="E113" s="292" t="s">
        <v>361</v>
      </c>
      <c r="F113" s="292"/>
      <c r="G113" s="296"/>
      <c r="H113" s="297" t="e">
        <f>#REF!</f>
        <v>#REF!</v>
      </c>
      <c r="I113" s="297" t="e">
        <f>#REF!</f>
        <v>#REF!</v>
      </c>
      <c r="J113" s="297" t="e">
        <f>#REF!</f>
        <v>#REF!</v>
      </c>
      <c r="K113" s="293" t="e">
        <f>#REF!++#REF!+#REF!</f>
        <v>#REF!</v>
      </c>
      <c r="L113" s="293" t="e">
        <f>#REF!++#REF!+#REF!</f>
        <v>#REF!</v>
      </c>
      <c r="M113" s="293" t="e">
        <f>#REF!++#REF!+#REF!</f>
        <v>#REF!</v>
      </c>
      <c r="N113" s="285">
        <f>N114</f>
        <v>26589.3</v>
      </c>
      <c r="O113" s="285">
        <f>O114</f>
        <v>27652.799999999999</v>
      </c>
    </row>
    <row r="114" spans="1:15" ht="37.5" customHeight="1" thickBot="1">
      <c r="A114" s="338" t="s">
        <v>468</v>
      </c>
      <c r="B114" s="300" t="s">
        <v>309</v>
      </c>
      <c r="C114" s="339" t="s">
        <v>406</v>
      </c>
      <c r="D114" s="339" t="s">
        <v>273</v>
      </c>
      <c r="E114" s="296" t="s">
        <v>361</v>
      </c>
      <c r="F114" s="339" t="s">
        <v>310</v>
      </c>
      <c r="G114" s="296"/>
      <c r="H114" s="296" t="e">
        <f>[3]роспись!H78</f>
        <v>#REF!</v>
      </c>
      <c r="I114" s="297">
        <v>566.29999999999995</v>
      </c>
      <c r="J114" s="297">
        <v>1077.7</v>
      </c>
      <c r="K114" s="345">
        <v>1800</v>
      </c>
      <c r="L114" s="297">
        <v>1632.4</v>
      </c>
      <c r="M114" s="297">
        <v>1800</v>
      </c>
      <c r="N114" s="273">
        <f>N115</f>
        <v>26589.3</v>
      </c>
      <c r="O114" s="273">
        <f>O115</f>
        <v>27652.799999999999</v>
      </c>
    </row>
    <row r="115" spans="1:15" ht="29.25" customHeight="1" thickBot="1">
      <c r="A115" s="338" t="s">
        <v>469</v>
      </c>
      <c r="B115" s="295" t="s">
        <v>311</v>
      </c>
      <c r="C115" s="339" t="s">
        <v>406</v>
      </c>
      <c r="D115" s="339" t="s">
        <v>273</v>
      </c>
      <c r="E115" s="296" t="s">
        <v>361</v>
      </c>
      <c r="F115" s="339" t="s">
        <v>312</v>
      </c>
      <c r="G115" s="296"/>
      <c r="H115" s="296">
        <f>[3]роспись!H79</f>
        <v>1077.7</v>
      </c>
      <c r="I115" s="297">
        <v>566.29999999999995</v>
      </c>
      <c r="J115" s="297">
        <v>1077.7</v>
      </c>
      <c r="K115" s="345">
        <v>1800</v>
      </c>
      <c r="L115" s="297">
        <v>1632.4</v>
      </c>
      <c r="M115" s="297">
        <v>1800</v>
      </c>
      <c r="N115" s="273">
        <v>26589.3</v>
      </c>
      <c r="O115" s="273">
        <v>27652.799999999999</v>
      </c>
    </row>
    <row r="116" spans="1:15" ht="34.5" customHeight="1" thickBot="1">
      <c r="A116" s="312" t="s">
        <v>470</v>
      </c>
      <c r="B116" s="303" t="s">
        <v>362</v>
      </c>
      <c r="C116" s="292">
        <v>993</v>
      </c>
      <c r="D116" s="292" t="s">
        <v>273</v>
      </c>
      <c r="E116" s="292" t="s">
        <v>363</v>
      </c>
      <c r="F116" s="292"/>
      <c r="G116" s="292"/>
      <c r="H116" s="293" t="e">
        <f>#REF!+H119</f>
        <v>#REF!</v>
      </c>
      <c r="I116" s="293" t="e">
        <f>#REF!+I119</f>
        <v>#REF!</v>
      </c>
      <c r="J116" s="293" t="e">
        <f>#REF!+J119</f>
        <v>#REF!</v>
      </c>
      <c r="K116" s="293" t="e">
        <f>#REF!+#REF!</f>
        <v>#REF!</v>
      </c>
      <c r="L116" s="293" t="e">
        <f>#REF!+#REF!</f>
        <v>#REF!</v>
      </c>
      <c r="M116" s="293" t="e">
        <f>#REF!+#REF!</f>
        <v>#REF!</v>
      </c>
      <c r="N116" s="285">
        <f>N117</f>
        <v>16325.7</v>
      </c>
      <c r="O116" s="285">
        <f>O117</f>
        <v>16958.900000000001</v>
      </c>
    </row>
    <row r="117" spans="1:15" ht="28.5" customHeight="1" thickBot="1">
      <c r="A117" s="338" t="s">
        <v>471</v>
      </c>
      <c r="B117" s="300" t="s">
        <v>309</v>
      </c>
      <c r="C117" s="340" t="s">
        <v>406</v>
      </c>
      <c r="D117" s="339" t="s">
        <v>273</v>
      </c>
      <c r="E117" s="296" t="s">
        <v>363</v>
      </c>
      <c r="F117" s="339" t="s">
        <v>310</v>
      </c>
      <c r="G117" s="296"/>
      <c r="H117" s="297"/>
      <c r="I117" s="297"/>
      <c r="J117" s="297"/>
      <c r="K117" s="345">
        <v>421.6</v>
      </c>
      <c r="L117" s="346"/>
      <c r="M117" s="346">
        <v>421.6</v>
      </c>
      <c r="N117" s="273">
        <f>N118</f>
        <v>16325.7</v>
      </c>
      <c r="O117" s="273">
        <f>O118</f>
        <v>16958.900000000001</v>
      </c>
    </row>
    <row r="118" spans="1:15" ht="33" customHeight="1" thickBot="1">
      <c r="A118" s="338" t="s">
        <v>472</v>
      </c>
      <c r="B118" s="295" t="s">
        <v>311</v>
      </c>
      <c r="C118" s="340" t="s">
        <v>406</v>
      </c>
      <c r="D118" s="339" t="s">
        <v>273</v>
      </c>
      <c r="E118" s="296" t="s">
        <v>363</v>
      </c>
      <c r="F118" s="339" t="s">
        <v>312</v>
      </c>
      <c r="G118" s="296"/>
      <c r="H118" s="297"/>
      <c r="I118" s="297"/>
      <c r="J118" s="297"/>
      <c r="K118" s="345">
        <v>421.6</v>
      </c>
      <c r="L118" s="346"/>
      <c r="M118" s="346">
        <v>421.6</v>
      </c>
      <c r="N118" s="273">
        <v>16325.7</v>
      </c>
      <c r="O118" s="273">
        <v>16958.900000000001</v>
      </c>
    </row>
    <row r="119" spans="1:15" ht="63.75" customHeight="1" thickBot="1">
      <c r="A119" s="312" t="s">
        <v>473</v>
      </c>
      <c r="B119" s="303" t="s">
        <v>611</v>
      </c>
      <c r="C119" s="292">
        <v>993</v>
      </c>
      <c r="D119" s="292" t="s">
        <v>273</v>
      </c>
      <c r="E119" s="292" t="s">
        <v>364</v>
      </c>
      <c r="F119" s="292"/>
      <c r="G119" s="292"/>
      <c r="H119" s="293" t="e">
        <f>#REF!</f>
        <v>#REF!</v>
      </c>
      <c r="I119" s="293" t="e">
        <f>#REF!</f>
        <v>#REF!</v>
      </c>
      <c r="J119" s="293" t="e">
        <f>#REF!</f>
        <v>#REF!</v>
      </c>
      <c r="K119" s="293" t="e">
        <f>#REF!+#REF!+K122</f>
        <v>#REF!</v>
      </c>
      <c r="L119" s="293" t="e">
        <f>#REF!+#REF!+L122</f>
        <v>#REF!</v>
      </c>
      <c r="M119" s="293" t="e">
        <f>#REF!+#REF!+M122</f>
        <v>#REF!</v>
      </c>
      <c r="N119" s="285">
        <f>N120</f>
        <v>0</v>
      </c>
      <c r="O119" s="285">
        <f>O120</f>
        <v>0</v>
      </c>
    </row>
    <row r="120" spans="1:15" ht="27" customHeight="1" thickBot="1">
      <c r="A120" s="338" t="s">
        <v>474</v>
      </c>
      <c r="B120" s="300" t="s">
        <v>309</v>
      </c>
      <c r="C120" s="340" t="s">
        <v>406</v>
      </c>
      <c r="D120" s="339" t="s">
        <v>273</v>
      </c>
      <c r="E120" s="296" t="s">
        <v>364</v>
      </c>
      <c r="F120" s="339" t="s">
        <v>310</v>
      </c>
      <c r="G120" s="296"/>
      <c r="H120" s="297" t="e">
        <f>H121</f>
        <v>#REF!</v>
      </c>
      <c r="I120" s="297" t="e">
        <f>I121</f>
        <v>#REF!</v>
      </c>
      <c r="J120" s="297" t="e">
        <f>J121</f>
        <v>#REF!</v>
      </c>
      <c r="K120" s="297">
        <f>3844.9-612.2</f>
        <v>3232.7</v>
      </c>
      <c r="L120" s="297">
        <v>1940.7</v>
      </c>
      <c r="M120" s="297">
        <v>3232.7</v>
      </c>
      <c r="N120" s="273">
        <f>N121</f>
        <v>0</v>
      </c>
      <c r="O120" s="273">
        <f>O121</f>
        <v>0</v>
      </c>
    </row>
    <row r="121" spans="1:15" ht="27" customHeight="1" thickBot="1">
      <c r="A121" s="338" t="s">
        <v>475</v>
      </c>
      <c r="B121" s="295" t="s">
        <v>311</v>
      </c>
      <c r="C121" s="340" t="s">
        <v>406</v>
      </c>
      <c r="D121" s="339" t="s">
        <v>273</v>
      </c>
      <c r="E121" s="296" t="s">
        <v>364</v>
      </c>
      <c r="F121" s="339" t="s">
        <v>312</v>
      </c>
      <c r="G121" s="296"/>
      <c r="H121" s="297" t="e">
        <f>#REF!</f>
        <v>#REF!</v>
      </c>
      <c r="I121" s="297" t="e">
        <f>#REF!</f>
        <v>#REF!</v>
      </c>
      <c r="J121" s="297" t="e">
        <f>#REF!</f>
        <v>#REF!</v>
      </c>
      <c r="K121" s="297">
        <f>3844.9-612.2</f>
        <v>3232.7</v>
      </c>
      <c r="L121" s="297">
        <v>1940.7</v>
      </c>
      <c r="M121" s="297">
        <v>3232.7</v>
      </c>
      <c r="N121" s="273">
        <v>0</v>
      </c>
      <c r="O121" s="273">
        <v>0</v>
      </c>
    </row>
    <row r="122" spans="1:15" ht="61.5" customHeight="1" thickBot="1">
      <c r="A122" s="341" t="s">
        <v>476</v>
      </c>
      <c r="B122" s="298" t="s">
        <v>612</v>
      </c>
      <c r="C122" s="343" t="s">
        <v>406</v>
      </c>
      <c r="D122" s="299" t="s">
        <v>273</v>
      </c>
      <c r="E122" s="292" t="s">
        <v>365</v>
      </c>
      <c r="F122" s="299"/>
      <c r="G122" s="292"/>
      <c r="H122" s="293">
        <v>400</v>
      </c>
      <c r="I122" s="293">
        <v>220</v>
      </c>
      <c r="J122" s="293">
        <v>400</v>
      </c>
      <c r="K122" s="293">
        <f>K124</f>
        <v>500</v>
      </c>
      <c r="L122" s="293">
        <f>L124</f>
        <v>14.9</v>
      </c>
      <c r="M122" s="293">
        <f>M124</f>
        <v>500</v>
      </c>
      <c r="N122" s="285">
        <f>N123</f>
        <v>632</v>
      </c>
      <c r="O122" s="285">
        <f>O123</f>
        <v>657.3</v>
      </c>
    </row>
    <row r="123" spans="1:15" ht="28.15" customHeight="1" thickBot="1">
      <c r="A123" s="338" t="s">
        <v>477</v>
      </c>
      <c r="B123" s="300" t="s">
        <v>309</v>
      </c>
      <c r="C123" s="340" t="s">
        <v>406</v>
      </c>
      <c r="D123" s="339" t="s">
        <v>273</v>
      </c>
      <c r="E123" s="296" t="s">
        <v>365</v>
      </c>
      <c r="F123" s="339" t="s">
        <v>310</v>
      </c>
      <c r="G123" s="296"/>
      <c r="H123" s="297" t="e">
        <f t="shared" ref="H123:J124" si="14">H129</f>
        <v>#REF!</v>
      </c>
      <c r="I123" s="297" t="e">
        <f t="shared" si="14"/>
        <v>#REF!</v>
      </c>
      <c r="J123" s="297" t="e">
        <f t="shared" si="14"/>
        <v>#REF!</v>
      </c>
      <c r="K123" s="297">
        <v>500</v>
      </c>
      <c r="L123" s="297">
        <v>14.9</v>
      </c>
      <c r="M123" s="297">
        <v>500</v>
      </c>
      <c r="N123" s="273">
        <f>N124</f>
        <v>632</v>
      </c>
      <c r="O123" s="273">
        <f>O124</f>
        <v>657.3</v>
      </c>
    </row>
    <row r="124" spans="1:15" ht="27" customHeight="1" thickBot="1">
      <c r="A124" s="338" t="s">
        <v>478</v>
      </c>
      <c r="B124" s="295" t="s">
        <v>311</v>
      </c>
      <c r="C124" s="340" t="s">
        <v>406</v>
      </c>
      <c r="D124" s="339" t="s">
        <v>273</v>
      </c>
      <c r="E124" s="296" t="s">
        <v>365</v>
      </c>
      <c r="F124" s="339" t="s">
        <v>312</v>
      </c>
      <c r="G124" s="296"/>
      <c r="H124" s="297" t="e">
        <f t="shared" si="14"/>
        <v>#REF!</v>
      </c>
      <c r="I124" s="297" t="e">
        <f t="shared" si="14"/>
        <v>#REF!</v>
      </c>
      <c r="J124" s="297" t="e">
        <f t="shared" si="14"/>
        <v>#REF!</v>
      </c>
      <c r="K124" s="297">
        <v>500</v>
      </c>
      <c r="L124" s="297">
        <v>14.9</v>
      </c>
      <c r="M124" s="297">
        <v>500</v>
      </c>
      <c r="N124" s="439">
        <v>632</v>
      </c>
      <c r="O124" s="439">
        <v>657.3</v>
      </c>
    </row>
    <row r="125" spans="1:15" s="230" customFormat="1" ht="28.9" customHeight="1" thickBot="1">
      <c r="A125" s="312" t="s">
        <v>479</v>
      </c>
      <c r="B125" s="427" t="s">
        <v>566</v>
      </c>
      <c r="C125" s="292" t="s">
        <v>406</v>
      </c>
      <c r="D125" s="292" t="s">
        <v>274</v>
      </c>
      <c r="E125" s="292"/>
      <c r="F125" s="292"/>
      <c r="G125" s="292"/>
      <c r="H125" s="293" t="e">
        <f t="shared" ref="H125:M125" si="15">H130</f>
        <v>#REF!</v>
      </c>
      <c r="I125" s="293" t="e">
        <f t="shared" si="15"/>
        <v>#REF!</v>
      </c>
      <c r="J125" s="293" t="e">
        <f t="shared" si="15"/>
        <v>#REF!</v>
      </c>
      <c r="K125" s="293" t="e">
        <f t="shared" si="15"/>
        <v>#REF!</v>
      </c>
      <c r="L125" s="293" t="e">
        <f t="shared" si="15"/>
        <v>#REF!</v>
      </c>
      <c r="M125" s="293" t="e">
        <f t="shared" si="15"/>
        <v>#REF!</v>
      </c>
      <c r="N125" s="271">
        <f>N130+N126</f>
        <v>1459.3</v>
      </c>
      <c r="O125" s="271">
        <f>O130+O126</f>
        <v>1525.8</v>
      </c>
    </row>
    <row r="126" spans="1:15" s="230" customFormat="1" ht="30.75" customHeight="1" thickBot="1">
      <c r="A126" s="312" t="s">
        <v>480</v>
      </c>
      <c r="B126" s="303" t="s">
        <v>275</v>
      </c>
      <c r="C126" s="292" t="s">
        <v>406</v>
      </c>
      <c r="D126" s="292" t="s">
        <v>276</v>
      </c>
      <c r="E126" s="292"/>
      <c r="F126" s="292"/>
      <c r="G126" s="292"/>
      <c r="H126" s="293" t="e">
        <f>H130</f>
        <v>#REF!</v>
      </c>
      <c r="I126" s="293" t="e">
        <f>I130</f>
        <v>#REF!</v>
      </c>
      <c r="J126" s="293" t="e">
        <f>J130</f>
        <v>#REF!</v>
      </c>
      <c r="K126" s="293" t="e">
        <f>K130+#REF!+#REF!</f>
        <v>#REF!</v>
      </c>
      <c r="L126" s="293" t="e">
        <f>L130+#REF!+#REF!</f>
        <v>#REF!</v>
      </c>
      <c r="M126" s="293" t="e">
        <f>M130+#REF!+#REF!</f>
        <v>#REF!</v>
      </c>
      <c r="N126" s="284">
        <f>N127</f>
        <v>43.1</v>
      </c>
      <c r="O126" s="284">
        <f>O127</f>
        <v>45.1</v>
      </c>
    </row>
    <row r="127" spans="1:15" s="230" customFormat="1" ht="117" customHeight="1" thickBot="1">
      <c r="A127" s="312" t="s">
        <v>177</v>
      </c>
      <c r="B127" s="303" t="s">
        <v>596</v>
      </c>
      <c r="C127" s="292" t="s">
        <v>406</v>
      </c>
      <c r="D127" s="292" t="s">
        <v>276</v>
      </c>
      <c r="E127" s="292" t="s">
        <v>366</v>
      </c>
      <c r="F127" s="292"/>
      <c r="G127" s="292"/>
      <c r="H127" s="293" t="e">
        <f>[3]роспись!H101</f>
        <v>#REF!</v>
      </c>
      <c r="I127" s="293">
        <v>309.39999999999998</v>
      </c>
      <c r="J127" s="293">
        <v>500</v>
      </c>
      <c r="K127" s="293" t="e">
        <f>K130</f>
        <v>#REF!</v>
      </c>
      <c r="L127" s="293" t="e">
        <f>L130</f>
        <v>#REF!</v>
      </c>
      <c r="M127" s="293" t="e">
        <f>M130</f>
        <v>#REF!</v>
      </c>
      <c r="N127" s="285">
        <f>N129</f>
        <v>43.1</v>
      </c>
      <c r="O127" s="285">
        <f>O129</f>
        <v>45.1</v>
      </c>
    </row>
    <row r="128" spans="1:15" s="230" customFormat="1" ht="27.75" customHeight="1" thickBot="1">
      <c r="A128" s="304" t="s">
        <v>180</v>
      </c>
      <c r="B128" s="300" t="s">
        <v>309</v>
      </c>
      <c r="C128" s="296" t="s">
        <v>406</v>
      </c>
      <c r="D128" s="296" t="s">
        <v>276</v>
      </c>
      <c r="E128" s="296" t="s">
        <v>366</v>
      </c>
      <c r="F128" s="296" t="s">
        <v>310</v>
      </c>
      <c r="G128" s="308"/>
      <c r="H128" s="314" t="e">
        <f>H6+#REF!</f>
        <v>#REF!</v>
      </c>
      <c r="I128" s="314" t="e">
        <f>I6+#REF!</f>
        <v>#REF!</v>
      </c>
      <c r="J128" s="314" t="e">
        <f>J6+#REF!</f>
        <v>#REF!</v>
      </c>
      <c r="K128" s="297">
        <v>299</v>
      </c>
      <c r="L128" s="297">
        <v>243.6</v>
      </c>
      <c r="M128" s="297">
        <v>299</v>
      </c>
      <c r="N128" s="273">
        <f>N129</f>
        <v>43.1</v>
      </c>
      <c r="O128" s="273">
        <f>O129</f>
        <v>45.1</v>
      </c>
    </row>
    <row r="129" spans="1:15" s="230" customFormat="1" ht="28.9" customHeight="1" thickBot="1">
      <c r="A129" s="304" t="s">
        <v>481</v>
      </c>
      <c r="B129" s="295" t="s">
        <v>311</v>
      </c>
      <c r="C129" s="296" t="s">
        <v>406</v>
      </c>
      <c r="D129" s="296" t="s">
        <v>276</v>
      </c>
      <c r="E129" s="296" t="s">
        <v>366</v>
      </c>
      <c r="F129" s="296" t="s">
        <v>312</v>
      </c>
      <c r="G129" s="308"/>
      <c r="H129" s="314" t="e">
        <f>H7+#REF!</f>
        <v>#REF!</v>
      </c>
      <c r="I129" s="314" t="e">
        <f>I7+#REF!</f>
        <v>#REF!</v>
      </c>
      <c r="J129" s="314" t="e">
        <f>J7+#REF!</f>
        <v>#REF!</v>
      </c>
      <c r="K129" s="297">
        <v>299</v>
      </c>
      <c r="L129" s="297">
        <v>243.6</v>
      </c>
      <c r="M129" s="297">
        <v>299</v>
      </c>
      <c r="N129" s="273">
        <v>43.1</v>
      </c>
      <c r="O129" s="273">
        <v>45.1</v>
      </c>
    </row>
    <row r="130" spans="1:15" s="230" customFormat="1" ht="24" customHeight="1" thickBot="1">
      <c r="A130" s="312" t="s">
        <v>482</v>
      </c>
      <c r="B130" s="303" t="s">
        <v>483</v>
      </c>
      <c r="C130" s="292" t="s">
        <v>406</v>
      </c>
      <c r="D130" s="292" t="s">
        <v>278</v>
      </c>
      <c r="E130" s="292"/>
      <c r="F130" s="292"/>
      <c r="G130" s="292"/>
      <c r="H130" s="293" t="e">
        <f>#REF!</f>
        <v>#REF!</v>
      </c>
      <c r="I130" s="293" t="e">
        <f>#REF!</f>
        <v>#REF!</v>
      </c>
      <c r="J130" s="293" t="e">
        <f>#REF!</f>
        <v>#REF!</v>
      </c>
      <c r="K130" s="293" t="e">
        <f>#REF!+#REF!+K134</f>
        <v>#REF!</v>
      </c>
      <c r="L130" s="293" t="e">
        <f>#REF!+#REF!+L134</f>
        <v>#REF!</v>
      </c>
      <c r="M130" s="293" t="e">
        <f>#REF!+#REF!+M134</f>
        <v>#REF!</v>
      </c>
      <c r="N130" s="285">
        <f>N134+N131</f>
        <v>1416.2</v>
      </c>
      <c r="O130" s="285">
        <f>O134+O131</f>
        <v>1480.7</v>
      </c>
    </row>
    <row r="131" spans="1:15" ht="52.5" customHeight="1" thickBot="1">
      <c r="A131" s="312" t="s">
        <v>484</v>
      </c>
      <c r="B131" s="303" t="s">
        <v>633</v>
      </c>
      <c r="C131" s="292" t="s">
        <v>406</v>
      </c>
      <c r="D131" s="292" t="s">
        <v>278</v>
      </c>
      <c r="E131" s="292" t="s">
        <v>367</v>
      </c>
      <c r="F131" s="292"/>
      <c r="G131" s="292"/>
      <c r="H131" s="293" t="e">
        <f>[3]роспись!H87</f>
        <v>#REF!</v>
      </c>
      <c r="I131" s="293">
        <v>309.39999999999998</v>
      </c>
      <c r="J131" s="293">
        <v>500</v>
      </c>
      <c r="K131" s="293">
        <f>K133</f>
        <v>299</v>
      </c>
      <c r="L131" s="293">
        <f>L133</f>
        <v>243.6</v>
      </c>
      <c r="M131" s="293">
        <f>M133</f>
        <v>299</v>
      </c>
      <c r="N131" s="285">
        <f>N132</f>
        <v>1164</v>
      </c>
      <c r="O131" s="285">
        <f>O132</f>
        <v>1217</v>
      </c>
    </row>
    <row r="132" spans="1:15" ht="27" customHeight="1" thickBot="1">
      <c r="A132" s="304" t="s">
        <v>485</v>
      </c>
      <c r="B132" s="300" t="s">
        <v>309</v>
      </c>
      <c r="C132" s="296" t="s">
        <v>406</v>
      </c>
      <c r="D132" s="296" t="s">
        <v>278</v>
      </c>
      <c r="E132" s="296" t="s">
        <v>367</v>
      </c>
      <c r="F132" s="296" t="s">
        <v>310</v>
      </c>
      <c r="G132" s="308"/>
      <c r="H132" s="314" t="e">
        <f>#REF!+#REF!</f>
        <v>#REF!</v>
      </c>
      <c r="I132" s="314" t="e">
        <f>#REF!+#REF!</f>
        <v>#REF!</v>
      </c>
      <c r="J132" s="314" t="e">
        <f>#REF!+#REF!</f>
        <v>#REF!</v>
      </c>
      <c r="K132" s="297">
        <v>299</v>
      </c>
      <c r="L132" s="297">
        <v>243.6</v>
      </c>
      <c r="M132" s="297">
        <v>299</v>
      </c>
      <c r="N132" s="273">
        <f>N133</f>
        <v>1164</v>
      </c>
      <c r="O132" s="273">
        <f>O133</f>
        <v>1217</v>
      </c>
    </row>
    <row r="133" spans="1:15" ht="30.75" customHeight="1" thickBot="1">
      <c r="A133" s="304" t="s">
        <v>486</v>
      </c>
      <c r="B133" s="295" t="s">
        <v>311</v>
      </c>
      <c r="C133" s="296" t="s">
        <v>406</v>
      </c>
      <c r="D133" s="296" t="s">
        <v>278</v>
      </c>
      <c r="E133" s="296" t="s">
        <v>367</v>
      </c>
      <c r="F133" s="296" t="s">
        <v>312</v>
      </c>
      <c r="G133" s="308"/>
      <c r="H133" s="314" t="e">
        <f>#REF!+H6</f>
        <v>#REF!</v>
      </c>
      <c r="I133" s="314" t="e">
        <f>#REF!+I6</f>
        <v>#REF!</v>
      </c>
      <c r="J133" s="314" t="e">
        <f>#REF!+J6</f>
        <v>#REF!</v>
      </c>
      <c r="K133" s="297">
        <v>299</v>
      </c>
      <c r="L133" s="297">
        <v>243.6</v>
      </c>
      <c r="M133" s="297">
        <v>299</v>
      </c>
      <c r="N133" s="273">
        <v>1164</v>
      </c>
      <c r="O133" s="273">
        <v>1217</v>
      </c>
    </row>
    <row r="134" spans="1:15" ht="54" customHeight="1" thickBot="1">
      <c r="A134" s="312" t="s">
        <v>487</v>
      </c>
      <c r="B134" s="291" t="s">
        <v>615</v>
      </c>
      <c r="C134" s="292" t="s">
        <v>406</v>
      </c>
      <c r="D134" s="292" t="s">
        <v>278</v>
      </c>
      <c r="E134" s="292" t="s">
        <v>648</v>
      </c>
      <c r="F134" s="292"/>
      <c r="G134" s="319"/>
      <c r="H134" s="320"/>
      <c r="I134" s="331"/>
      <c r="J134" s="331"/>
      <c r="K134" s="293">
        <f>K136</f>
        <v>120</v>
      </c>
      <c r="L134" s="293">
        <f>L136</f>
        <v>100</v>
      </c>
      <c r="M134" s="293">
        <f>M136</f>
        <v>120</v>
      </c>
      <c r="N134" s="285">
        <f>N136</f>
        <v>252.2</v>
      </c>
      <c r="O134" s="285">
        <f>O136</f>
        <v>263.7</v>
      </c>
    </row>
    <row r="135" spans="1:15" ht="34.5" customHeight="1" thickBot="1">
      <c r="A135" s="304" t="s">
        <v>488</v>
      </c>
      <c r="B135" s="300" t="s">
        <v>309</v>
      </c>
      <c r="C135" s="335">
        <v>993</v>
      </c>
      <c r="D135" s="296" t="s">
        <v>278</v>
      </c>
      <c r="E135" s="296" t="s">
        <v>648</v>
      </c>
      <c r="F135" s="296" t="s">
        <v>310</v>
      </c>
      <c r="G135" s="321"/>
      <c r="H135" s="322"/>
      <c r="I135" s="332"/>
      <c r="J135" s="332"/>
      <c r="K135" s="297">
        <v>120</v>
      </c>
      <c r="L135" s="297">
        <v>100</v>
      </c>
      <c r="M135" s="297">
        <v>120</v>
      </c>
      <c r="N135" s="273">
        <f>N136</f>
        <v>252.2</v>
      </c>
      <c r="O135" s="273">
        <f>O136</f>
        <v>263.7</v>
      </c>
    </row>
    <row r="136" spans="1:15" ht="27.75" customHeight="1" thickBot="1">
      <c r="A136" s="304" t="s">
        <v>489</v>
      </c>
      <c r="B136" s="295" t="s">
        <v>311</v>
      </c>
      <c r="C136" s="335">
        <v>993</v>
      </c>
      <c r="D136" s="296" t="s">
        <v>278</v>
      </c>
      <c r="E136" s="296" t="s">
        <v>648</v>
      </c>
      <c r="F136" s="296" t="s">
        <v>312</v>
      </c>
      <c r="G136" s="321"/>
      <c r="H136" s="322"/>
      <c r="I136" s="332"/>
      <c r="J136" s="332"/>
      <c r="K136" s="297">
        <v>120</v>
      </c>
      <c r="L136" s="297">
        <v>100</v>
      </c>
      <c r="M136" s="297">
        <v>120</v>
      </c>
      <c r="N136" s="439">
        <v>252.2</v>
      </c>
      <c r="O136" s="439">
        <v>263.7</v>
      </c>
    </row>
    <row r="137" spans="1:15" ht="30" customHeight="1" thickBot="1">
      <c r="A137" s="312" t="s">
        <v>490</v>
      </c>
      <c r="B137" s="427" t="s">
        <v>568</v>
      </c>
      <c r="C137" s="292" t="s">
        <v>406</v>
      </c>
      <c r="D137" s="292" t="s">
        <v>279</v>
      </c>
      <c r="E137" s="292"/>
      <c r="F137" s="292"/>
      <c r="G137" s="321"/>
      <c r="H137" s="322"/>
      <c r="I137" s="332"/>
      <c r="J137" s="332"/>
      <c r="K137" s="293" t="e">
        <f>K138</f>
        <v>#REF!</v>
      </c>
      <c r="L137" s="293" t="e">
        <f>L138</f>
        <v>#REF!</v>
      </c>
      <c r="M137" s="293" t="e">
        <f>M138</f>
        <v>#REF!</v>
      </c>
      <c r="N137" s="271">
        <f>N138+N142</f>
        <v>32337.199999999997</v>
      </c>
      <c r="O137" s="271">
        <f>O138+O142</f>
        <v>33695.1</v>
      </c>
    </row>
    <row r="138" spans="1:15" ht="21.75" customHeight="1" thickBot="1">
      <c r="A138" s="312" t="s">
        <v>491</v>
      </c>
      <c r="B138" s="303" t="s">
        <v>280</v>
      </c>
      <c r="C138" s="292" t="s">
        <v>406</v>
      </c>
      <c r="D138" s="292" t="s">
        <v>281</v>
      </c>
      <c r="E138" s="292"/>
      <c r="F138" s="292"/>
      <c r="G138" s="319"/>
      <c r="H138" s="320"/>
      <c r="I138" s="331"/>
      <c r="J138" s="331"/>
      <c r="K138" s="293" t="e">
        <f>K139+K142</f>
        <v>#REF!</v>
      </c>
      <c r="L138" s="293" t="e">
        <f>L139+L142</f>
        <v>#REF!</v>
      </c>
      <c r="M138" s="293" t="e">
        <f>M139+M142</f>
        <v>#REF!</v>
      </c>
      <c r="N138" s="284">
        <f t="shared" ref="N138:O140" si="16">N139</f>
        <v>10446.700000000001</v>
      </c>
      <c r="O138" s="284">
        <f t="shared" si="16"/>
        <v>10924.1</v>
      </c>
    </row>
    <row r="139" spans="1:15" ht="63.75" customHeight="1" thickBot="1">
      <c r="A139" s="312" t="s">
        <v>188</v>
      </c>
      <c r="B139" s="303" t="s">
        <v>616</v>
      </c>
      <c r="C139" s="292" t="s">
        <v>406</v>
      </c>
      <c r="D139" s="292" t="s">
        <v>281</v>
      </c>
      <c r="E139" s="292" t="s">
        <v>369</v>
      </c>
      <c r="F139" s="292"/>
      <c r="G139" s="319"/>
      <c r="H139" s="320"/>
      <c r="I139" s="331"/>
      <c r="J139" s="331"/>
      <c r="K139" s="293" t="e">
        <f>#REF!</f>
        <v>#REF!</v>
      </c>
      <c r="L139" s="293" t="e">
        <f>#REF!</f>
        <v>#REF!</v>
      </c>
      <c r="M139" s="293" t="e">
        <f>#REF!</f>
        <v>#REF!</v>
      </c>
      <c r="N139" s="285">
        <f t="shared" si="16"/>
        <v>10446.700000000001</v>
      </c>
      <c r="O139" s="285">
        <f t="shared" si="16"/>
        <v>10924.1</v>
      </c>
    </row>
    <row r="140" spans="1:15" ht="25.9" customHeight="1" thickBot="1">
      <c r="A140" s="304" t="s">
        <v>492</v>
      </c>
      <c r="B140" s="300" t="s">
        <v>309</v>
      </c>
      <c r="C140" s="296" t="s">
        <v>406</v>
      </c>
      <c r="D140" s="296" t="s">
        <v>281</v>
      </c>
      <c r="E140" s="296" t="s">
        <v>369</v>
      </c>
      <c r="F140" s="296" t="s">
        <v>310</v>
      </c>
      <c r="G140" s="321"/>
      <c r="H140" s="322"/>
      <c r="I140" s="332"/>
      <c r="J140" s="332"/>
      <c r="K140" s="297">
        <f>1909+9</f>
        <v>1918</v>
      </c>
      <c r="L140" s="297">
        <v>1097.9000000000001</v>
      </c>
      <c r="M140" s="297">
        <v>1918</v>
      </c>
      <c r="N140" s="273">
        <f t="shared" si="16"/>
        <v>10446.700000000001</v>
      </c>
      <c r="O140" s="273">
        <f t="shared" si="16"/>
        <v>10924.1</v>
      </c>
    </row>
    <row r="141" spans="1:15" ht="26.45" customHeight="1" thickBot="1">
      <c r="A141" s="304" t="s">
        <v>493</v>
      </c>
      <c r="B141" s="295" t="s">
        <v>311</v>
      </c>
      <c r="C141" s="296" t="s">
        <v>406</v>
      </c>
      <c r="D141" s="296" t="s">
        <v>281</v>
      </c>
      <c r="E141" s="296" t="s">
        <v>369</v>
      </c>
      <c r="F141" s="296" t="s">
        <v>312</v>
      </c>
      <c r="G141" s="321"/>
      <c r="H141" s="322"/>
      <c r="I141" s="332"/>
      <c r="J141" s="332"/>
      <c r="K141" s="297">
        <f>1909+9</f>
        <v>1918</v>
      </c>
      <c r="L141" s="297">
        <v>1097.9000000000001</v>
      </c>
      <c r="M141" s="297">
        <v>1918</v>
      </c>
      <c r="N141" s="273">
        <v>10446.700000000001</v>
      </c>
      <c r="O141" s="273">
        <v>10924.1</v>
      </c>
    </row>
    <row r="142" spans="1:15" ht="40.5" customHeight="1" thickBot="1">
      <c r="A142" s="312" t="s">
        <v>494</v>
      </c>
      <c r="B142" s="291" t="s">
        <v>282</v>
      </c>
      <c r="C142" s="292" t="s">
        <v>406</v>
      </c>
      <c r="D142" s="292" t="s">
        <v>283</v>
      </c>
      <c r="E142" s="292"/>
      <c r="F142" s="292"/>
      <c r="G142" s="319"/>
      <c r="H142" s="320"/>
      <c r="I142" s="331"/>
      <c r="J142" s="331"/>
      <c r="K142" s="293">
        <f>K145</f>
        <v>771</v>
      </c>
      <c r="L142" s="293">
        <f>L145</f>
        <v>358.1</v>
      </c>
      <c r="M142" s="293">
        <f>M145</f>
        <v>771</v>
      </c>
      <c r="N142" s="285">
        <f>N143+N146</f>
        <v>21890.499999999996</v>
      </c>
      <c r="O142" s="285">
        <f>O143+O146</f>
        <v>22771</v>
      </c>
    </row>
    <row r="143" spans="1:15" ht="48" customHeight="1" thickBot="1">
      <c r="A143" s="312" t="s">
        <v>495</v>
      </c>
      <c r="B143" s="291" t="s">
        <v>593</v>
      </c>
      <c r="C143" s="292" t="s">
        <v>406</v>
      </c>
      <c r="D143" s="292" t="s">
        <v>283</v>
      </c>
      <c r="E143" s="292" t="s">
        <v>552</v>
      </c>
      <c r="F143" s="292"/>
      <c r="G143" s="319"/>
      <c r="H143" s="320"/>
      <c r="I143" s="331"/>
      <c r="J143" s="331"/>
      <c r="K143" s="293"/>
      <c r="L143" s="293"/>
      <c r="M143" s="293"/>
      <c r="N143" s="285">
        <f>N145</f>
        <v>3548.6</v>
      </c>
      <c r="O143" s="285">
        <f>O145</f>
        <v>3710.7</v>
      </c>
    </row>
    <row r="144" spans="1:15" ht="31.5" customHeight="1" thickBot="1">
      <c r="A144" s="304" t="s">
        <v>496</v>
      </c>
      <c r="B144" s="300" t="s">
        <v>309</v>
      </c>
      <c r="C144" s="296" t="s">
        <v>406</v>
      </c>
      <c r="D144" s="296" t="s">
        <v>283</v>
      </c>
      <c r="E144" s="296" t="s">
        <v>552</v>
      </c>
      <c r="F144" s="296" t="s">
        <v>310</v>
      </c>
      <c r="G144" s="321"/>
      <c r="H144" s="322"/>
      <c r="I144" s="332"/>
      <c r="J144" s="332"/>
      <c r="K144" s="297">
        <f>736+35</f>
        <v>771</v>
      </c>
      <c r="L144" s="297">
        <v>358.1</v>
      </c>
      <c r="M144" s="297">
        <v>771</v>
      </c>
      <c r="N144" s="273">
        <f>N145</f>
        <v>3548.6</v>
      </c>
      <c r="O144" s="273">
        <f>O145</f>
        <v>3710.7</v>
      </c>
    </row>
    <row r="145" spans="1:15" s="230" customFormat="1" ht="50.25" customHeight="1" thickBot="1">
      <c r="A145" s="304" t="s">
        <v>497</v>
      </c>
      <c r="B145" s="295" t="s">
        <v>311</v>
      </c>
      <c r="C145" s="296" t="s">
        <v>406</v>
      </c>
      <c r="D145" s="296" t="s">
        <v>283</v>
      </c>
      <c r="E145" s="296" t="s">
        <v>552</v>
      </c>
      <c r="F145" s="296" t="s">
        <v>312</v>
      </c>
      <c r="G145" s="321"/>
      <c r="H145" s="322"/>
      <c r="I145" s="332"/>
      <c r="J145" s="332"/>
      <c r="K145" s="297">
        <f>736+35</f>
        <v>771</v>
      </c>
      <c r="L145" s="297">
        <v>358.1</v>
      </c>
      <c r="M145" s="297">
        <v>771</v>
      </c>
      <c r="N145" s="273">
        <v>3548.6</v>
      </c>
      <c r="O145" s="273">
        <v>3710.7</v>
      </c>
    </row>
    <row r="146" spans="1:15" s="230" customFormat="1" ht="39.75" customHeight="1" thickBot="1">
      <c r="A146" s="337" t="s">
        <v>498</v>
      </c>
      <c r="B146" s="291" t="s">
        <v>368</v>
      </c>
      <c r="C146" s="309" t="s">
        <v>406</v>
      </c>
      <c r="D146" s="309" t="s">
        <v>283</v>
      </c>
      <c r="E146" s="309" t="s">
        <v>553</v>
      </c>
      <c r="F146" s="309"/>
      <c r="G146" s="347"/>
      <c r="H146" s="348"/>
      <c r="I146" s="358"/>
      <c r="J146" s="358"/>
      <c r="K146" s="359"/>
      <c r="L146" s="359"/>
      <c r="M146" s="359"/>
      <c r="N146" s="434">
        <f>N147+N149+N151</f>
        <v>18341.899999999998</v>
      </c>
      <c r="O146" s="434">
        <f>O147+O149+O151</f>
        <v>19060.3</v>
      </c>
    </row>
    <row r="147" spans="1:15" s="230" customFormat="1" ht="63" customHeight="1" thickBot="1">
      <c r="A147" s="349" t="s">
        <v>499</v>
      </c>
      <c r="B147" s="295" t="s">
        <v>307</v>
      </c>
      <c r="C147" s="315" t="s">
        <v>406</v>
      </c>
      <c r="D147" s="315" t="s">
        <v>283</v>
      </c>
      <c r="E147" s="315" t="s">
        <v>369</v>
      </c>
      <c r="F147" s="315" t="s">
        <v>300</v>
      </c>
      <c r="G147" s="350" t="s">
        <v>408</v>
      </c>
      <c r="H147" s="351" t="e">
        <f>H148</f>
        <v>#REF!</v>
      </c>
      <c r="I147" s="351">
        <f>I148</f>
        <v>0</v>
      </c>
      <c r="J147" s="351" t="str">
        <f>J148</f>
        <v>12,7</v>
      </c>
      <c r="K147" s="329">
        <v>8250.9</v>
      </c>
      <c r="L147" s="351">
        <v>5168.5</v>
      </c>
      <c r="M147" s="351">
        <v>8250.9</v>
      </c>
      <c r="N147" s="441">
        <f>N148</f>
        <v>17653.8</v>
      </c>
      <c r="O147" s="441">
        <f>O148</f>
        <v>18341</v>
      </c>
    </row>
    <row r="148" spans="1:15" s="230" customFormat="1" ht="50.25" customHeight="1" thickBot="1">
      <c r="A148" s="349" t="s">
        <v>500</v>
      </c>
      <c r="B148" s="295" t="s">
        <v>370</v>
      </c>
      <c r="C148" s="315" t="s">
        <v>406</v>
      </c>
      <c r="D148" s="315" t="s">
        <v>283</v>
      </c>
      <c r="E148" s="315" t="s">
        <v>553</v>
      </c>
      <c r="F148" s="315" t="s">
        <v>556</v>
      </c>
      <c r="G148" s="350" t="s">
        <v>408</v>
      </c>
      <c r="H148" s="351" t="e">
        <f>H150</f>
        <v>#REF!</v>
      </c>
      <c r="I148" s="351">
        <f>I150</f>
        <v>0</v>
      </c>
      <c r="J148" s="351" t="str">
        <f>J150</f>
        <v>12,7</v>
      </c>
      <c r="K148" s="329">
        <v>8250.9</v>
      </c>
      <c r="L148" s="351">
        <v>5168.5</v>
      </c>
      <c r="M148" s="351">
        <v>8250.9</v>
      </c>
      <c r="N148" s="441">
        <v>17653.8</v>
      </c>
      <c r="O148" s="441">
        <v>18341</v>
      </c>
    </row>
    <row r="149" spans="1:15" ht="33.75" customHeight="1" thickBot="1">
      <c r="A149" s="349" t="s">
        <v>501</v>
      </c>
      <c r="B149" s="300" t="s">
        <v>309</v>
      </c>
      <c r="C149" s="315" t="s">
        <v>406</v>
      </c>
      <c r="D149" s="315" t="s">
        <v>283</v>
      </c>
      <c r="E149" s="315" t="s">
        <v>553</v>
      </c>
      <c r="F149" s="315" t="s">
        <v>310</v>
      </c>
      <c r="G149" s="350" t="s">
        <v>408</v>
      </c>
      <c r="H149" s="351" t="e">
        <f>[3]роспись!H173</f>
        <v>#REF!</v>
      </c>
      <c r="I149" s="351"/>
      <c r="J149" s="351" t="s">
        <v>411</v>
      </c>
      <c r="K149" s="329" t="e">
        <f>K150+#REF!</f>
        <v>#REF!</v>
      </c>
      <c r="L149" s="329" t="e">
        <f>L150+#REF!</f>
        <v>#REF!</v>
      </c>
      <c r="M149" s="329" t="e">
        <f>M150+#REF!</f>
        <v>#REF!</v>
      </c>
      <c r="N149" s="273">
        <f>N150</f>
        <v>680.1</v>
      </c>
      <c r="O149" s="273">
        <f>O150</f>
        <v>711.3</v>
      </c>
    </row>
    <row r="150" spans="1:15" ht="42" customHeight="1" thickBot="1">
      <c r="A150" s="349" t="s">
        <v>502</v>
      </c>
      <c r="B150" s="295" t="s">
        <v>311</v>
      </c>
      <c r="C150" s="315" t="s">
        <v>406</v>
      </c>
      <c r="D150" s="315" t="s">
        <v>283</v>
      </c>
      <c r="E150" s="315" t="s">
        <v>553</v>
      </c>
      <c r="F150" s="315" t="s">
        <v>312</v>
      </c>
      <c r="G150" s="350" t="s">
        <v>408</v>
      </c>
      <c r="H150" s="351" t="e">
        <f>[3]роспись!H174</f>
        <v>#REF!</v>
      </c>
      <c r="I150" s="351"/>
      <c r="J150" s="351" t="s">
        <v>411</v>
      </c>
      <c r="K150" s="329" t="e">
        <f>#REF!+#REF!</f>
        <v>#REF!</v>
      </c>
      <c r="L150" s="329" t="e">
        <f>#REF!+#REF!</f>
        <v>#REF!</v>
      </c>
      <c r="M150" s="329" t="e">
        <f>#REF!+#REF!</f>
        <v>#REF!</v>
      </c>
      <c r="N150" s="273">
        <v>680.1</v>
      </c>
      <c r="O150" s="273">
        <v>711.3</v>
      </c>
    </row>
    <row r="151" spans="1:15" ht="24" customHeight="1" thickBot="1">
      <c r="A151" s="349" t="s">
        <v>503</v>
      </c>
      <c r="B151" s="295" t="s">
        <v>371</v>
      </c>
      <c r="C151" s="315" t="s">
        <v>406</v>
      </c>
      <c r="D151" s="315" t="s">
        <v>283</v>
      </c>
      <c r="E151" s="315" t="s">
        <v>553</v>
      </c>
      <c r="F151" s="315" t="s">
        <v>314</v>
      </c>
      <c r="G151" s="321"/>
      <c r="H151" s="322"/>
      <c r="I151" s="332"/>
      <c r="J151" s="332"/>
      <c r="K151" s="297"/>
      <c r="L151" s="297"/>
      <c r="M151" s="297"/>
      <c r="N151" s="273">
        <f>N152</f>
        <v>8</v>
      </c>
      <c r="O151" s="273">
        <f>O152</f>
        <v>8</v>
      </c>
    </row>
    <row r="152" spans="1:15" ht="24" customHeight="1" thickBot="1">
      <c r="A152" s="349" t="s">
        <v>504</v>
      </c>
      <c r="B152" s="295" t="s">
        <v>357</v>
      </c>
      <c r="C152" s="315" t="s">
        <v>406</v>
      </c>
      <c r="D152" s="315" t="s">
        <v>283</v>
      </c>
      <c r="E152" s="315" t="s">
        <v>553</v>
      </c>
      <c r="F152" s="315" t="s">
        <v>316</v>
      </c>
      <c r="G152" s="321"/>
      <c r="H152" s="322"/>
      <c r="I152" s="332"/>
      <c r="J152" s="332"/>
      <c r="K152" s="297"/>
      <c r="L152" s="297"/>
      <c r="M152" s="297"/>
      <c r="N152" s="439">
        <v>8</v>
      </c>
      <c r="O152" s="439">
        <v>8</v>
      </c>
    </row>
    <row r="153" spans="1:15" ht="29.25" customHeight="1" thickBot="1">
      <c r="A153" s="312" t="s">
        <v>505</v>
      </c>
      <c r="B153" s="427" t="s">
        <v>570</v>
      </c>
      <c r="C153" s="292" t="s">
        <v>406</v>
      </c>
      <c r="D153" s="292">
        <v>1000</v>
      </c>
      <c r="E153" s="292"/>
      <c r="F153" s="292"/>
      <c r="G153" s="321"/>
      <c r="H153" s="322"/>
      <c r="I153" s="332"/>
      <c r="J153" s="332"/>
      <c r="K153" s="293" t="e">
        <f>K158+K154</f>
        <v>#REF!</v>
      </c>
      <c r="L153" s="293" t="e">
        <f>L158+L154</f>
        <v>#REF!</v>
      </c>
      <c r="M153" s="293" t="e">
        <f>M158+M154</f>
        <v>#REF!</v>
      </c>
      <c r="N153" s="271">
        <f>N154+N158</f>
        <v>1996.3000000000002</v>
      </c>
      <c r="O153" s="271">
        <f>O154+O158</f>
        <v>2087.5</v>
      </c>
    </row>
    <row r="154" spans="1:15" ht="36.75" customHeight="1" thickBot="1">
      <c r="A154" s="312" t="s">
        <v>193</v>
      </c>
      <c r="B154" s="291" t="s">
        <v>284</v>
      </c>
      <c r="C154" s="292" t="s">
        <v>406</v>
      </c>
      <c r="D154" s="292" t="s">
        <v>285</v>
      </c>
      <c r="E154" s="292"/>
      <c r="F154" s="292"/>
      <c r="G154" s="319"/>
      <c r="H154" s="320"/>
      <c r="I154" s="331"/>
      <c r="J154" s="331"/>
      <c r="K154" s="293">
        <f>K155</f>
        <v>172.4</v>
      </c>
      <c r="L154" s="293">
        <f>L155</f>
        <v>114.9</v>
      </c>
      <c r="M154" s="293">
        <f>M155</f>
        <v>172.4</v>
      </c>
      <c r="N154" s="284">
        <f>N155</f>
        <v>1211.9000000000001</v>
      </c>
      <c r="O154" s="284">
        <f>O155</f>
        <v>1267.3</v>
      </c>
    </row>
    <row r="155" spans="1:15" ht="43.5" customHeight="1" thickBot="1">
      <c r="A155" s="312" t="s">
        <v>196</v>
      </c>
      <c r="B155" s="352" t="s">
        <v>506</v>
      </c>
      <c r="C155" s="299" t="s">
        <v>406</v>
      </c>
      <c r="D155" s="299" t="s">
        <v>285</v>
      </c>
      <c r="E155" s="292" t="s">
        <v>373</v>
      </c>
      <c r="F155" s="299"/>
      <c r="G155" s="319"/>
      <c r="H155" s="320"/>
      <c r="I155" s="331"/>
      <c r="J155" s="331"/>
      <c r="K155" s="293">
        <f>K157</f>
        <v>172.4</v>
      </c>
      <c r="L155" s="293">
        <f>L157</f>
        <v>114.9</v>
      </c>
      <c r="M155" s="293">
        <f>M157</f>
        <v>172.4</v>
      </c>
      <c r="N155" s="285">
        <f>N157</f>
        <v>1211.9000000000001</v>
      </c>
      <c r="O155" s="285">
        <f>O157</f>
        <v>1267.3</v>
      </c>
    </row>
    <row r="156" spans="1:15" ht="23.25" customHeight="1" thickBot="1">
      <c r="A156" s="304" t="s">
        <v>199</v>
      </c>
      <c r="B156" s="301" t="s">
        <v>374</v>
      </c>
      <c r="C156" s="339" t="s">
        <v>406</v>
      </c>
      <c r="D156" s="339" t="s">
        <v>285</v>
      </c>
      <c r="E156" s="296" t="s">
        <v>373</v>
      </c>
      <c r="F156" s="339" t="s">
        <v>375</v>
      </c>
      <c r="G156" s="321"/>
      <c r="H156" s="322"/>
      <c r="I156" s="332"/>
      <c r="J156" s="332"/>
      <c r="K156" s="297">
        <v>172.4</v>
      </c>
      <c r="L156" s="297">
        <v>114.9</v>
      </c>
      <c r="M156" s="297">
        <v>172.4</v>
      </c>
      <c r="N156" s="273">
        <f>N157</f>
        <v>1211.9000000000001</v>
      </c>
      <c r="O156" s="273">
        <f>O157</f>
        <v>1267.3</v>
      </c>
    </row>
    <row r="157" spans="1:15" ht="27" customHeight="1" thickBot="1">
      <c r="A157" s="304" t="s">
        <v>507</v>
      </c>
      <c r="B157" s="301" t="s">
        <v>376</v>
      </c>
      <c r="C157" s="339" t="s">
        <v>406</v>
      </c>
      <c r="D157" s="339" t="s">
        <v>285</v>
      </c>
      <c r="E157" s="296" t="s">
        <v>373</v>
      </c>
      <c r="F157" s="339" t="s">
        <v>377</v>
      </c>
      <c r="G157" s="321"/>
      <c r="H157" s="322"/>
      <c r="I157" s="332"/>
      <c r="J157" s="332"/>
      <c r="K157" s="297">
        <v>172.4</v>
      </c>
      <c r="L157" s="297">
        <v>114.9</v>
      </c>
      <c r="M157" s="297">
        <v>172.4</v>
      </c>
      <c r="N157" s="273">
        <v>1211.9000000000001</v>
      </c>
      <c r="O157" s="273">
        <v>1267.3</v>
      </c>
    </row>
    <row r="158" spans="1:15" ht="29.25" customHeight="1" thickBot="1">
      <c r="A158" s="312" t="s">
        <v>508</v>
      </c>
      <c r="B158" s="303" t="s">
        <v>286</v>
      </c>
      <c r="C158" s="292" t="s">
        <v>406</v>
      </c>
      <c r="D158" s="292" t="s">
        <v>287</v>
      </c>
      <c r="E158" s="292"/>
      <c r="F158" s="292"/>
      <c r="G158" s="321"/>
      <c r="H158" s="322"/>
      <c r="I158" s="332"/>
      <c r="J158" s="332"/>
      <c r="K158" s="293" t="e">
        <f>#REF!+#REF!+K159</f>
        <v>#REF!</v>
      </c>
      <c r="L158" s="293" t="e">
        <f>#REF!+#REF!+L159</f>
        <v>#REF!</v>
      </c>
      <c r="M158" s="293" t="e">
        <f>#REF!+#REF!+M159</f>
        <v>#REF!</v>
      </c>
      <c r="N158" s="285">
        <f>N159</f>
        <v>784.4</v>
      </c>
      <c r="O158" s="285">
        <f>O159</f>
        <v>820.2</v>
      </c>
    </row>
    <row r="159" spans="1:15" ht="69" customHeight="1" thickBot="1">
      <c r="A159" s="302" t="s">
        <v>208</v>
      </c>
      <c r="B159" s="303" t="s">
        <v>378</v>
      </c>
      <c r="C159" s="292" t="s">
        <v>406</v>
      </c>
      <c r="D159" s="292" t="s">
        <v>287</v>
      </c>
      <c r="E159" s="292" t="s">
        <v>379</v>
      </c>
      <c r="F159" s="292"/>
      <c r="G159" s="321"/>
      <c r="H159" s="322"/>
      <c r="I159" s="332"/>
      <c r="J159" s="332"/>
      <c r="K159" s="346">
        <f>K161</f>
        <v>602.4</v>
      </c>
      <c r="L159" s="346">
        <f>L161</f>
        <v>229.4</v>
      </c>
      <c r="M159" s="346">
        <f>M161</f>
        <v>344.1</v>
      </c>
      <c r="N159" s="446">
        <f>N161</f>
        <v>784.4</v>
      </c>
      <c r="O159" s="446">
        <f>O161</f>
        <v>820.2</v>
      </c>
    </row>
    <row r="160" spans="1:15" ht="35.25" customHeight="1" thickBot="1">
      <c r="A160" s="304" t="s">
        <v>211</v>
      </c>
      <c r="B160" s="301" t="s">
        <v>374</v>
      </c>
      <c r="C160" s="296" t="s">
        <v>406</v>
      </c>
      <c r="D160" s="296" t="s">
        <v>287</v>
      </c>
      <c r="E160" s="296" t="s">
        <v>379</v>
      </c>
      <c r="F160" s="296" t="s">
        <v>375</v>
      </c>
      <c r="G160" s="321"/>
      <c r="H160" s="322"/>
      <c r="I160" s="332"/>
      <c r="J160" s="332"/>
      <c r="K160" s="297">
        <v>602.4</v>
      </c>
      <c r="L160" s="297">
        <v>229.4</v>
      </c>
      <c r="M160" s="297">
        <v>344.1</v>
      </c>
      <c r="N160" s="273">
        <f>N161</f>
        <v>784.4</v>
      </c>
      <c r="O160" s="273">
        <f>O161</f>
        <v>820.2</v>
      </c>
    </row>
    <row r="161" spans="1:15" ht="32.25" customHeight="1" thickBot="1">
      <c r="A161" s="304" t="s">
        <v>509</v>
      </c>
      <c r="B161" s="301" t="s">
        <v>376</v>
      </c>
      <c r="C161" s="296" t="s">
        <v>406</v>
      </c>
      <c r="D161" s="296" t="s">
        <v>287</v>
      </c>
      <c r="E161" s="296" t="s">
        <v>379</v>
      </c>
      <c r="F161" s="296" t="s">
        <v>377</v>
      </c>
      <c r="G161" s="321"/>
      <c r="H161" s="322"/>
      <c r="I161" s="332"/>
      <c r="J161" s="332"/>
      <c r="K161" s="297">
        <v>602.4</v>
      </c>
      <c r="L161" s="297">
        <v>229.4</v>
      </c>
      <c r="M161" s="297">
        <v>344.1</v>
      </c>
      <c r="N161" s="439">
        <v>784.4</v>
      </c>
      <c r="O161" s="439">
        <v>820.2</v>
      </c>
    </row>
    <row r="162" spans="1:15" ht="20.25" customHeight="1" thickBot="1">
      <c r="A162" s="312" t="s">
        <v>510</v>
      </c>
      <c r="B162" s="427" t="s">
        <v>573</v>
      </c>
      <c r="C162" s="292" t="s">
        <v>406</v>
      </c>
      <c r="D162" s="292" t="s">
        <v>288</v>
      </c>
      <c r="E162" s="292"/>
      <c r="F162" s="321"/>
      <c r="G162" s="322"/>
      <c r="H162" s="332"/>
      <c r="I162" s="332"/>
      <c r="J162" s="293">
        <f t="shared" ref="J162:M162" si="17">J163</f>
        <v>0</v>
      </c>
      <c r="K162" s="293">
        <f t="shared" si="17"/>
        <v>0</v>
      </c>
      <c r="L162" s="293">
        <f t="shared" si="17"/>
        <v>0</v>
      </c>
      <c r="M162" s="360" t="e">
        <f t="shared" si="17"/>
        <v>#REF!</v>
      </c>
      <c r="N162" s="271">
        <f>N163+N167</f>
        <v>4560.5</v>
      </c>
      <c r="O162" s="271">
        <f>O163+O167</f>
        <v>4768.5</v>
      </c>
    </row>
    <row r="163" spans="1:15" ht="21.6" customHeight="1" thickBot="1">
      <c r="A163" s="312" t="s">
        <v>511</v>
      </c>
      <c r="B163" s="303" t="s">
        <v>289</v>
      </c>
      <c r="C163" s="292" t="s">
        <v>406</v>
      </c>
      <c r="D163" s="292" t="s">
        <v>290</v>
      </c>
      <c r="E163" s="292"/>
      <c r="F163" s="319"/>
      <c r="G163" s="320"/>
      <c r="H163" s="331"/>
      <c r="I163" s="331"/>
      <c r="J163" s="293">
        <f>J167</f>
        <v>0</v>
      </c>
      <c r="K163" s="293">
        <f>K167</f>
        <v>0</v>
      </c>
      <c r="L163" s="293">
        <f>L167</f>
        <v>0</v>
      </c>
      <c r="M163" s="360" t="e">
        <f>M167+#REF!</f>
        <v>#REF!</v>
      </c>
      <c r="N163" s="284">
        <f t="shared" ref="N163:O165" si="18">N164</f>
        <v>3053.9</v>
      </c>
      <c r="O163" s="284">
        <f t="shared" si="18"/>
        <v>3193.5</v>
      </c>
    </row>
    <row r="164" spans="1:15" ht="111" customHeight="1" thickBot="1">
      <c r="A164" s="312" t="s">
        <v>514</v>
      </c>
      <c r="B164" s="429" t="s">
        <v>634</v>
      </c>
      <c r="C164" s="292" t="s">
        <v>406</v>
      </c>
      <c r="D164" s="292" t="s">
        <v>290</v>
      </c>
      <c r="E164" s="292" t="s">
        <v>555</v>
      </c>
      <c r="F164" s="296"/>
      <c r="G164" s="321"/>
      <c r="H164" s="322"/>
      <c r="I164" s="332"/>
      <c r="J164" s="332"/>
      <c r="K164" s="297">
        <f>697-44</f>
        <v>653</v>
      </c>
      <c r="L164" s="297">
        <v>424.3</v>
      </c>
      <c r="M164" s="297">
        <v>653</v>
      </c>
      <c r="N164" s="273">
        <f t="shared" si="18"/>
        <v>3053.9</v>
      </c>
      <c r="O164" s="273">
        <f t="shared" si="18"/>
        <v>3193.5</v>
      </c>
    </row>
    <row r="165" spans="1:15" ht="33.75" customHeight="1" thickBot="1">
      <c r="A165" s="304" t="s">
        <v>512</v>
      </c>
      <c r="B165" s="295" t="s">
        <v>577</v>
      </c>
      <c r="C165" s="296" t="s">
        <v>406</v>
      </c>
      <c r="D165" s="296" t="s">
        <v>290</v>
      </c>
      <c r="E165" s="296" t="s">
        <v>555</v>
      </c>
      <c r="F165" s="296" t="s">
        <v>310</v>
      </c>
      <c r="G165" s="321"/>
      <c r="H165" s="322"/>
      <c r="I165" s="332"/>
      <c r="J165" s="332"/>
      <c r="K165" s="297">
        <f>697-44</f>
        <v>653</v>
      </c>
      <c r="L165" s="297">
        <v>424.3</v>
      </c>
      <c r="M165" s="297">
        <v>653</v>
      </c>
      <c r="N165" s="273">
        <f t="shared" si="18"/>
        <v>3053.9</v>
      </c>
      <c r="O165" s="273">
        <f t="shared" si="18"/>
        <v>3193.5</v>
      </c>
    </row>
    <row r="166" spans="1:15" ht="42" customHeight="1" thickBot="1">
      <c r="A166" s="304" t="s">
        <v>513</v>
      </c>
      <c r="B166" s="295" t="s">
        <v>311</v>
      </c>
      <c r="C166" s="296" t="s">
        <v>406</v>
      </c>
      <c r="D166" s="296" t="s">
        <v>290</v>
      </c>
      <c r="E166" s="296" t="s">
        <v>555</v>
      </c>
      <c r="F166" s="296" t="s">
        <v>312</v>
      </c>
      <c r="G166" s="321"/>
      <c r="H166" s="322"/>
      <c r="I166" s="332"/>
      <c r="J166" s="332"/>
      <c r="K166" s="297">
        <f>697-44</f>
        <v>653</v>
      </c>
      <c r="L166" s="297">
        <v>424.3</v>
      </c>
      <c r="M166" s="297">
        <v>653</v>
      </c>
      <c r="N166" s="273">
        <v>3053.9</v>
      </c>
      <c r="O166" s="273">
        <v>3193.5</v>
      </c>
    </row>
    <row r="167" spans="1:15" ht="30" customHeight="1" thickBot="1">
      <c r="A167" s="337" t="s">
        <v>514</v>
      </c>
      <c r="B167" s="291" t="s">
        <v>368</v>
      </c>
      <c r="C167" s="309" t="s">
        <v>406</v>
      </c>
      <c r="D167" s="309" t="s">
        <v>290</v>
      </c>
      <c r="E167" s="309" t="s">
        <v>553</v>
      </c>
      <c r="F167" s="309"/>
      <c r="G167" s="347"/>
      <c r="H167" s="348"/>
      <c r="I167" s="358"/>
      <c r="J167" s="358"/>
      <c r="K167" s="359"/>
      <c r="L167" s="359"/>
      <c r="M167" s="359"/>
      <c r="N167" s="434">
        <f>N168</f>
        <v>1506.6</v>
      </c>
      <c r="O167" s="434">
        <f>O168</f>
        <v>1575</v>
      </c>
    </row>
    <row r="168" spans="1:15" ht="63" customHeight="1" thickBot="1">
      <c r="A168" s="349" t="s">
        <v>512</v>
      </c>
      <c r="B168" s="295" t="s">
        <v>307</v>
      </c>
      <c r="C168" s="315" t="s">
        <v>406</v>
      </c>
      <c r="D168" s="315" t="s">
        <v>290</v>
      </c>
      <c r="E168" s="315" t="s">
        <v>553</v>
      </c>
      <c r="F168" s="315" t="s">
        <v>300</v>
      </c>
      <c r="G168" s="350" t="s">
        <v>408</v>
      </c>
      <c r="H168" s="351" t="e">
        <f>H169</f>
        <v>#REF!</v>
      </c>
      <c r="I168" s="351" t="e">
        <f>I169</f>
        <v>#REF!</v>
      </c>
      <c r="J168" s="351" t="e">
        <f>J169</f>
        <v>#REF!</v>
      </c>
      <c r="K168" s="329">
        <v>8250.9</v>
      </c>
      <c r="L168" s="351">
        <v>5168.5</v>
      </c>
      <c r="M168" s="351">
        <v>8250.9</v>
      </c>
      <c r="N168" s="441">
        <f>N169</f>
        <v>1506.6</v>
      </c>
      <c r="O168" s="441">
        <f>O169</f>
        <v>1575</v>
      </c>
    </row>
    <row r="169" spans="1:15" ht="43.5" customHeight="1" thickBot="1">
      <c r="A169" s="349" t="s">
        <v>513</v>
      </c>
      <c r="B169" s="295" t="s">
        <v>370</v>
      </c>
      <c r="C169" s="315" t="s">
        <v>406</v>
      </c>
      <c r="D169" s="315" t="s">
        <v>290</v>
      </c>
      <c r="E169" s="315" t="s">
        <v>553</v>
      </c>
      <c r="F169" s="315" t="s">
        <v>556</v>
      </c>
      <c r="G169" s="350" t="s">
        <v>408</v>
      </c>
      <c r="H169" s="351" t="e">
        <f>#REF!</f>
        <v>#REF!</v>
      </c>
      <c r="I169" s="351" t="e">
        <f>#REF!</f>
        <v>#REF!</v>
      </c>
      <c r="J169" s="351" t="e">
        <f>#REF!</f>
        <v>#REF!</v>
      </c>
      <c r="K169" s="329">
        <v>8250.9</v>
      </c>
      <c r="L169" s="351">
        <v>5168.5</v>
      </c>
      <c r="M169" s="351">
        <v>8250.9</v>
      </c>
      <c r="N169" s="441">
        <v>1506.6</v>
      </c>
      <c r="O169" s="441">
        <v>1575</v>
      </c>
    </row>
    <row r="170" spans="1:15" ht="21.75" customHeight="1" thickBot="1">
      <c r="A170" s="312" t="s">
        <v>515</v>
      </c>
      <c r="B170" s="427" t="s">
        <v>574</v>
      </c>
      <c r="C170" s="292" t="s">
        <v>406</v>
      </c>
      <c r="D170" s="292" t="s">
        <v>291</v>
      </c>
      <c r="E170" s="292"/>
      <c r="F170" s="292"/>
      <c r="G170" s="321"/>
      <c r="H170" s="322"/>
      <c r="I170" s="332"/>
      <c r="J170" s="332"/>
      <c r="K170" s="293" t="e">
        <f>K171</f>
        <v>#REF!</v>
      </c>
      <c r="L170" s="293" t="e">
        <f>L171</f>
        <v>#REF!</v>
      </c>
      <c r="M170" s="293" t="e">
        <f>M171</f>
        <v>#REF!</v>
      </c>
      <c r="N170" s="271">
        <f>N171</f>
        <v>1021.4</v>
      </c>
      <c r="O170" s="271">
        <f>O171</f>
        <v>1071.3</v>
      </c>
    </row>
    <row r="171" spans="1:15" ht="30.75" customHeight="1" thickBot="1">
      <c r="A171" s="312" t="s">
        <v>516</v>
      </c>
      <c r="B171" s="303" t="s">
        <v>292</v>
      </c>
      <c r="C171" s="292" t="s">
        <v>406</v>
      </c>
      <c r="D171" s="292" t="s">
        <v>293</v>
      </c>
      <c r="E171" s="292"/>
      <c r="F171" s="292"/>
      <c r="G171" s="319"/>
      <c r="H171" s="320"/>
      <c r="I171" s="331"/>
      <c r="J171" s="331"/>
      <c r="K171" s="293" t="e">
        <f>K172+#REF!</f>
        <v>#REF!</v>
      </c>
      <c r="L171" s="293" t="e">
        <f>L172+#REF!</f>
        <v>#REF!</v>
      </c>
      <c r="M171" s="293" t="e">
        <f>M172+#REF!</f>
        <v>#REF!</v>
      </c>
      <c r="N171" s="284">
        <f t="shared" ref="N171:O173" si="19">N172</f>
        <v>1021.4</v>
      </c>
      <c r="O171" s="284">
        <f t="shared" si="19"/>
        <v>1071.3</v>
      </c>
    </row>
    <row r="172" spans="1:15" ht="149.25" customHeight="1" thickBot="1">
      <c r="A172" s="312" t="s">
        <v>517</v>
      </c>
      <c r="B172" s="428" t="s">
        <v>635</v>
      </c>
      <c r="C172" s="292" t="s">
        <v>406</v>
      </c>
      <c r="D172" s="292" t="s">
        <v>293</v>
      </c>
      <c r="E172" s="292" t="s">
        <v>380</v>
      </c>
      <c r="F172" s="292"/>
      <c r="G172" s="319"/>
      <c r="H172" s="320"/>
      <c r="I172" s="331"/>
      <c r="J172" s="331"/>
      <c r="K172" s="293">
        <f>K174</f>
        <v>653.9</v>
      </c>
      <c r="L172" s="293">
        <f>L174</f>
        <v>388.9</v>
      </c>
      <c r="M172" s="293">
        <f>M174</f>
        <v>653.9</v>
      </c>
      <c r="N172" s="285">
        <f t="shared" si="19"/>
        <v>1021.4</v>
      </c>
      <c r="O172" s="285">
        <f t="shared" si="19"/>
        <v>1071.3</v>
      </c>
    </row>
    <row r="173" spans="1:15" ht="35.25" customHeight="1" thickBot="1">
      <c r="A173" s="304" t="s">
        <v>518</v>
      </c>
      <c r="B173" s="301" t="s">
        <v>309</v>
      </c>
      <c r="C173" s="296" t="s">
        <v>406</v>
      </c>
      <c r="D173" s="296" t="s">
        <v>293</v>
      </c>
      <c r="E173" s="296" t="s">
        <v>380</v>
      </c>
      <c r="F173" s="296" t="s">
        <v>310</v>
      </c>
      <c r="G173" s="321"/>
      <c r="H173" s="322"/>
      <c r="I173" s="332"/>
      <c r="J173" s="332"/>
      <c r="K173" s="297">
        <v>653.9</v>
      </c>
      <c r="L173" s="297">
        <v>388.9</v>
      </c>
      <c r="M173" s="297">
        <v>653.9</v>
      </c>
      <c r="N173" s="273">
        <f t="shared" si="19"/>
        <v>1021.4</v>
      </c>
      <c r="O173" s="273">
        <f t="shared" si="19"/>
        <v>1071.3</v>
      </c>
    </row>
    <row r="174" spans="1:15" ht="27" customHeight="1" thickBot="1">
      <c r="A174" s="304" t="s">
        <v>519</v>
      </c>
      <c r="B174" s="295" t="s">
        <v>311</v>
      </c>
      <c r="C174" s="296" t="s">
        <v>406</v>
      </c>
      <c r="D174" s="296" t="s">
        <v>293</v>
      </c>
      <c r="E174" s="296" t="s">
        <v>380</v>
      </c>
      <c r="F174" s="296" t="s">
        <v>312</v>
      </c>
      <c r="G174" s="321"/>
      <c r="H174" s="322"/>
      <c r="I174" s="332"/>
      <c r="J174" s="332"/>
      <c r="K174" s="297">
        <v>653.9</v>
      </c>
      <c r="L174" s="297">
        <v>388.9</v>
      </c>
      <c r="M174" s="297">
        <v>653.9</v>
      </c>
      <c r="N174" s="273">
        <v>1021.4</v>
      </c>
      <c r="O174" s="273">
        <v>1071.3</v>
      </c>
    </row>
    <row r="175" spans="1:15" ht="36.75" customHeight="1" thickBot="1">
      <c r="A175" s="353"/>
      <c r="B175" s="354" t="s">
        <v>294</v>
      </c>
      <c r="C175" s="355"/>
      <c r="D175" s="353"/>
      <c r="E175" s="353"/>
      <c r="F175" s="353"/>
      <c r="G175" s="356"/>
      <c r="H175" s="357"/>
      <c r="I175" s="361"/>
      <c r="J175" s="361"/>
      <c r="K175" s="362" t="e">
        <f>K10+K35</f>
        <v>#REF!</v>
      </c>
      <c r="L175" s="362" t="e">
        <f>L10+L35</f>
        <v>#REF!</v>
      </c>
      <c r="M175" s="362" t="e">
        <f>M10+M35</f>
        <v>#REF!</v>
      </c>
      <c r="N175" s="447">
        <f>N10+N36</f>
        <v>186418.89999999997</v>
      </c>
      <c r="O175" s="447">
        <f>O10+O36</f>
        <v>194013.9</v>
      </c>
    </row>
    <row r="176" spans="1:15" ht="25.9" customHeight="1"/>
    <row r="177" spans="14:14" ht="30.75" customHeight="1">
      <c r="N177" s="450"/>
    </row>
    <row r="178" spans="14:14" ht="69" customHeight="1"/>
    <row r="179" spans="14:14" ht="41.25" customHeight="1"/>
    <row r="180" spans="14:14" ht="35.25" customHeight="1"/>
    <row r="181" spans="14:14" ht="49.5" customHeight="1"/>
    <row r="182" spans="14:14" ht="30" customHeight="1"/>
    <row r="183" spans="14:14" ht="31.5" customHeight="1"/>
    <row r="184" spans="14:14" ht="40.5" customHeight="1"/>
    <row r="185" spans="14:14" ht="25.15" customHeight="1"/>
    <row r="186" spans="14:14" ht="29.45" customHeight="1"/>
    <row r="187" spans="14:14" ht="21" customHeight="1"/>
  </sheetData>
  <mergeCells count="6">
    <mergeCell ref="A7:O7"/>
    <mergeCell ref="A6:O6"/>
    <mergeCell ref="B1:O1"/>
    <mergeCell ref="B2:O2"/>
    <mergeCell ref="B3:O3"/>
    <mergeCell ref="D4:O4"/>
  </mergeCells>
  <pageMargins left="0.39370078740157499" right="0.118110236220472" top="0.55118110236220497" bottom="0.55118110236220497" header="0.31496062992126" footer="0.31496062992126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46" customWidth="1"/>
    <col min="2" max="3" width="10.140625" style="146" customWidth="1"/>
    <col min="4" max="4" width="9.140625" style="147" customWidth="1"/>
    <col min="5" max="5" width="5.140625" style="148" customWidth="1"/>
    <col min="6" max="6" width="6.85546875" style="148" customWidth="1"/>
    <col min="7" max="7" width="8.5703125" style="146" customWidth="1"/>
    <col min="8" max="8" width="15.7109375" style="149" customWidth="1"/>
    <col min="9" max="9" width="13.140625" style="150" customWidth="1"/>
    <col min="10" max="10" width="13.5703125" style="150" customWidth="1"/>
    <col min="11" max="16384" width="8.7109375" style="150"/>
  </cols>
  <sheetData>
    <row r="1" spans="1:10">
      <c r="A1" s="151" t="s">
        <v>0</v>
      </c>
      <c r="F1" s="454"/>
      <c r="G1" s="455"/>
      <c r="H1" s="455"/>
    </row>
    <row r="2" spans="1:10">
      <c r="A2" s="151"/>
      <c r="F2" s="152"/>
      <c r="G2" s="153"/>
      <c r="H2" s="153"/>
    </row>
    <row r="3" spans="1:10">
      <c r="A3" s="154" t="s">
        <v>1</v>
      </c>
      <c r="B3" s="154" t="s">
        <v>2</v>
      </c>
      <c r="C3" s="154" t="s">
        <v>3</v>
      </c>
      <c r="D3" s="155" t="s">
        <v>4</v>
      </c>
      <c r="E3" s="156" t="s">
        <v>5</v>
      </c>
      <c r="F3" s="156" t="s">
        <v>6</v>
      </c>
      <c r="G3" s="154" t="s">
        <v>7</v>
      </c>
      <c r="H3" s="157" t="s">
        <v>8</v>
      </c>
    </row>
    <row r="4" spans="1:10">
      <c r="A4" s="158" t="s">
        <v>9</v>
      </c>
      <c r="B4" s="158">
        <v>1</v>
      </c>
      <c r="C4" s="158">
        <v>24</v>
      </c>
      <c r="D4" s="159">
        <v>870</v>
      </c>
      <c r="E4" s="160"/>
      <c r="F4" s="160">
        <v>0.1</v>
      </c>
      <c r="G4" s="158">
        <v>12</v>
      </c>
      <c r="H4" s="161">
        <f>B4*(2+E4+F4)*(C4*D4)*G4</f>
        <v>526176</v>
      </c>
      <c r="I4" s="227"/>
    </row>
    <row r="5" spans="1:10">
      <c r="A5" s="162" t="s">
        <v>9</v>
      </c>
      <c r="B5" s="163"/>
      <c r="C5" s="164"/>
      <c r="D5" s="165">
        <v>0.26200000000000001</v>
      </c>
      <c r="E5" s="166"/>
      <c r="F5" s="166"/>
      <c r="G5" s="162">
        <v>12</v>
      </c>
      <c r="H5" s="167">
        <f>H4*D5</f>
        <v>137858.11199999999</v>
      </c>
      <c r="I5" s="227"/>
      <c r="J5" s="228">
        <f>H4+H5</f>
        <v>664034.11199999996</v>
      </c>
    </row>
    <row r="6" spans="1:10">
      <c r="A6" s="168" t="s">
        <v>10</v>
      </c>
      <c r="B6" s="162">
        <v>1</v>
      </c>
      <c r="C6" s="164">
        <v>18</v>
      </c>
      <c r="D6" s="169">
        <v>870</v>
      </c>
      <c r="E6" s="166">
        <v>0.1</v>
      </c>
      <c r="F6" s="166">
        <v>0.1</v>
      </c>
      <c r="G6" s="162">
        <v>12</v>
      </c>
      <c r="H6" s="170">
        <f>B6*(2+E6+F6)*(C6*D6)*G6</f>
        <v>413424</v>
      </c>
      <c r="I6" s="227"/>
      <c r="J6" s="227"/>
    </row>
    <row r="7" spans="1:10">
      <c r="A7" s="168" t="s">
        <v>11</v>
      </c>
      <c r="B7" s="162">
        <v>1</v>
      </c>
      <c r="C7" s="164">
        <v>18</v>
      </c>
      <c r="D7" s="169">
        <v>870</v>
      </c>
      <c r="E7" s="166">
        <v>0.1</v>
      </c>
      <c r="F7" s="166">
        <v>0.1</v>
      </c>
      <c r="G7" s="162">
        <v>12</v>
      </c>
      <c r="H7" s="170">
        <f>B7*(2+E7+F7)*(C7*D7)*G7</f>
        <v>413424</v>
      </c>
      <c r="I7" s="227"/>
      <c r="J7" s="227"/>
    </row>
    <row r="8" spans="1:10">
      <c r="A8" s="171" t="s">
        <v>12</v>
      </c>
      <c r="B8" s="172">
        <v>1</v>
      </c>
      <c r="C8" s="173">
        <v>12</v>
      </c>
      <c r="D8" s="169">
        <v>870</v>
      </c>
      <c r="E8" s="174"/>
      <c r="F8" s="174">
        <v>0.1</v>
      </c>
      <c r="G8" s="162">
        <v>12</v>
      </c>
      <c r="H8" s="170">
        <f>B8*(2+E8+F8)*(C8*D8)*G8</f>
        <v>263088</v>
      </c>
      <c r="I8" s="227"/>
    </row>
    <row r="9" spans="1:10">
      <c r="A9" s="168" t="s">
        <v>13</v>
      </c>
      <c r="B9" s="162">
        <f>SUM(B6:B8)</f>
        <v>3</v>
      </c>
      <c r="C9" s="164"/>
      <c r="D9" s="169"/>
      <c r="E9" s="166"/>
      <c r="F9" s="166"/>
      <c r="G9" s="162"/>
      <c r="H9" s="170">
        <f>SUM(H6:H8)</f>
        <v>1089936</v>
      </c>
      <c r="I9" s="227"/>
      <c r="J9" s="227"/>
    </row>
    <row r="10" spans="1:10">
      <c r="A10" s="168" t="s">
        <v>13</v>
      </c>
      <c r="B10" s="175"/>
      <c r="C10" s="176"/>
      <c r="D10" s="177">
        <v>0.26200000000000001</v>
      </c>
      <c r="E10" s="178"/>
      <c r="F10" s="178"/>
      <c r="G10" s="179"/>
      <c r="H10" s="180">
        <f>H9*D10</f>
        <v>285563.23200000002</v>
      </c>
      <c r="I10" s="227"/>
      <c r="J10" s="228">
        <f>H9+H10</f>
        <v>1375499.2320000001</v>
      </c>
    </row>
    <row r="11" spans="1:10">
      <c r="A11" s="168"/>
      <c r="B11" s="162"/>
      <c r="C11" s="164"/>
      <c r="D11" s="169"/>
      <c r="E11" s="166"/>
      <c r="F11" s="166"/>
      <c r="G11" s="162"/>
      <c r="H11" s="170"/>
      <c r="I11" s="227"/>
      <c r="J11" s="227"/>
    </row>
    <row r="12" spans="1:10">
      <c r="A12" s="181"/>
      <c r="B12" s="175"/>
      <c r="C12" s="176"/>
      <c r="D12" s="177"/>
      <c r="E12" s="178"/>
      <c r="F12" s="178"/>
      <c r="G12" s="179"/>
      <c r="H12" s="180"/>
      <c r="I12" s="227"/>
      <c r="J12" s="228"/>
    </row>
    <row r="13" spans="1:10">
      <c r="B13" s="153"/>
      <c r="C13" s="182"/>
      <c r="E13" s="183"/>
      <c r="F13" s="183"/>
      <c r="G13" s="153"/>
      <c r="I13" s="227"/>
    </row>
    <row r="14" spans="1:10">
      <c r="A14" s="184" t="s">
        <v>1</v>
      </c>
      <c r="B14" s="184" t="s">
        <v>2</v>
      </c>
      <c r="C14" s="184" t="s">
        <v>3</v>
      </c>
      <c r="D14" s="185" t="s">
        <v>4</v>
      </c>
      <c r="E14" s="186" t="s">
        <v>5</v>
      </c>
      <c r="F14" s="186" t="s">
        <v>6</v>
      </c>
      <c r="G14" s="187" t="s">
        <v>7</v>
      </c>
      <c r="H14" s="188" t="s">
        <v>8</v>
      </c>
      <c r="I14" s="227"/>
    </row>
    <row r="15" spans="1:10">
      <c r="A15" s="189" t="s">
        <v>14</v>
      </c>
      <c r="B15" s="158">
        <v>1</v>
      </c>
      <c r="C15" s="158">
        <v>24</v>
      </c>
      <c r="D15" s="159">
        <v>870</v>
      </c>
      <c r="E15" s="160">
        <v>0.2</v>
      </c>
      <c r="F15" s="160">
        <v>0.25</v>
      </c>
      <c r="G15" s="158">
        <v>12</v>
      </c>
      <c r="H15" s="161">
        <f>(B15*2+E15+F15)*(C15*D15)*G15</f>
        <v>613872</v>
      </c>
      <c r="I15" s="227"/>
    </row>
    <row r="16" spans="1:10" ht="15">
      <c r="A16" s="175" t="s">
        <v>14</v>
      </c>
      <c r="B16" s="175"/>
      <c r="C16" s="176"/>
      <c r="D16" s="177">
        <v>0.26200000000000001</v>
      </c>
      <c r="E16" s="178"/>
      <c r="F16" s="178"/>
      <c r="G16" s="179">
        <v>12</v>
      </c>
      <c r="H16" s="190">
        <f>H15*D16</f>
        <v>160834.46400000001</v>
      </c>
      <c r="I16" s="227"/>
      <c r="J16" s="228">
        <f>H16+H15</f>
        <v>774706.46400000004</v>
      </c>
    </row>
    <row r="17" spans="1:10" ht="15">
      <c r="A17" s="152"/>
      <c r="B17" s="191"/>
      <c r="C17" s="192"/>
      <c r="D17" s="193"/>
      <c r="E17" s="194"/>
      <c r="F17" s="194"/>
      <c r="G17" s="195"/>
      <c r="H17" s="196"/>
      <c r="I17" s="227"/>
      <c r="J17" s="228"/>
    </row>
    <row r="18" spans="1:10">
      <c r="A18" s="151" t="s">
        <v>15</v>
      </c>
      <c r="B18" s="158">
        <v>1</v>
      </c>
      <c r="C18" s="197">
        <v>20</v>
      </c>
      <c r="D18" s="159">
        <v>870</v>
      </c>
      <c r="E18" s="160">
        <v>0.2</v>
      </c>
      <c r="F18" s="160">
        <v>0.15</v>
      </c>
      <c r="G18" s="158">
        <v>12</v>
      </c>
      <c r="H18" s="161">
        <f t="shared" ref="H18:H24" si="0">B18*(2+E18+F18)*(C18*D18)*G18</f>
        <v>490680</v>
      </c>
      <c r="I18" s="227"/>
    </row>
    <row r="19" spans="1:10">
      <c r="A19" s="168" t="s">
        <v>16</v>
      </c>
      <c r="B19" s="172">
        <v>1</v>
      </c>
      <c r="C19" s="173">
        <v>20</v>
      </c>
      <c r="D19" s="198">
        <v>870</v>
      </c>
      <c r="E19" s="174">
        <v>0.2</v>
      </c>
      <c r="F19" s="174">
        <v>0.1</v>
      </c>
      <c r="G19" s="162">
        <v>12</v>
      </c>
      <c r="H19" s="170">
        <f t="shared" si="0"/>
        <v>480240</v>
      </c>
      <c r="I19" s="227"/>
    </row>
    <row r="20" spans="1:10">
      <c r="A20" s="171" t="s">
        <v>17</v>
      </c>
      <c r="B20" s="172">
        <v>1</v>
      </c>
      <c r="C20" s="173">
        <v>18</v>
      </c>
      <c r="D20" s="198">
        <v>870</v>
      </c>
      <c r="E20" s="174">
        <v>0.2</v>
      </c>
      <c r="F20" s="174">
        <v>0.1</v>
      </c>
      <c r="G20" s="162">
        <v>12</v>
      </c>
      <c r="H20" s="170">
        <f t="shared" si="0"/>
        <v>432216</v>
      </c>
      <c r="I20" s="227"/>
      <c r="J20" s="227"/>
    </row>
    <row r="21" spans="1:10">
      <c r="A21" s="171" t="s">
        <v>17</v>
      </c>
      <c r="B21" s="172">
        <v>1</v>
      </c>
      <c r="C21" s="173">
        <v>18</v>
      </c>
      <c r="D21" s="198">
        <v>870</v>
      </c>
      <c r="E21" s="174">
        <v>0.2</v>
      </c>
      <c r="F21" s="174">
        <v>0.15</v>
      </c>
      <c r="G21" s="162">
        <v>12</v>
      </c>
      <c r="H21" s="170">
        <f t="shared" si="0"/>
        <v>441612</v>
      </c>
      <c r="I21" s="227"/>
      <c r="J21" s="227"/>
    </row>
    <row r="22" spans="1:10">
      <c r="A22" s="171" t="s">
        <v>18</v>
      </c>
      <c r="B22" s="172">
        <v>1</v>
      </c>
      <c r="C22" s="173">
        <v>16</v>
      </c>
      <c r="D22" s="169">
        <v>870</v>
      </c>
      <c r="E22" s="174">
        <f>(10*0.5)%</f>
        <v>0.05</v>
      </c>
      <c r="F22" s="174">
        <v>0.15</v>
      </c>
      <c r="G22" s="162">
        <v>12</v>
      </c>
      <c r="H22" s="170">
        <f t="shared" si="0"/>
        <v>367488</v>
      </c>
      <c r="I22" s="227"/>
    </row>
    <row r="23" spans="1:10">
      <c r="A23" s="171" t="s">
        <v>18</v>
      </c>
      <c r="B23" s="172">
        <v>1</v>
      </c>
      <c r="C23" s="173">
        <v>16</v>
      </c>
      <c r="D23" s="169">
        <v>870</v>
      </c>
      <c r="E23" s="174">
        <v>0.2</v>
      </c>
      <c r="F23" s="174">
        <v>0.25</v>
      </c>
      <c r="G23" s="162">
        <v>12</v>
      </c>
      <c r="H23" s="170">
        <f t="shared" si="0"/>
        <v>409248</v>
      </c>
      <c r="I23" s="227"/>
    </row>
    <row r="24" spans="1:10">
      <c r="A24" s="171" t="s">
        <v>19</v>
      </c>
      <c r="B24" s="172">
        <v>1</v>
      </c>
      <c r="C24" s="173">
        <v>14</v>
      </c>
      <c r="D24" s="169">
        <v>870</v>
      </c>
      <c r="E24" s="174"/>
      <c r="F24" s="174">
        <v>0.1</v>
      </c>
      <c r="G24" s="162">
        <v>12</v>
      </c>
      <c r="H24" s="170">
        <f t="shared" si="0"/>
        <v>306936</v>
      </c>
      <c r="I24" s="227"/>
    </row>
    <row r="25" spans="1:10">
      <c r="A25" s="171" t="s">
        <v>20</v>
      </c>
      <c r="B25" s="172">
        <v>2</v>
      </c>
      <c r="C25" s="173"/>
      <c r="D25" s="169">
        <f>20760+9100</f>
        <v>29860</v>
      </c>
      <c r="E25" s="174"/>
      <c r="F25" s="174"/>
      <c r="G25" s="162">
        <v>12</v>
      </c>
      <c r="H25" s="170">
        <f>D25*G25</f>
        <v>358320</v>
      </c>
      <c r="I25" s="227"/>
    </row>
    <row r="26" spans="1:10">
      <c r="A26" s="171"/>
      <c r="B26" s="172"/>
      <c r="C26" s="173"/>
      <c r="D26" s="198"/>
      <c r="E26" s="174"/>
      <c r="F26" s="174"/>
      <c r="G26" s="172"/>
      <c r="H26" s="199">
        <f>SUM(H18:H25)</f>
        <v>3286740</v>
      </c>
      <c r="I26" s="227"/>
    </row>
    <row r="27" spans="1:10">
      <c r="A27" s="200" t="s">
        <v>21</v>
      </c>
      <c r="B27" s="175"/>
      <c r="C27" s="176"/>
      <c r="D27" s="177">
        <v>0.26200000000000001</v>
      </c>
      <c r="E27" s="178"/>
      <c r="F27" s="178"/>
      <c r="G27" s="179">
        <v>12</v>
      </c>
      <c r="H27" s="201">
        <f>H26*D27</f>
        <v>861125.88</v>
      </c>
      <c r="I27" s="227"/>
      <c r="J27" s="228">
        <f>H27+H26</f>
        <v>4147865.88</v>
      </c>
    </row>
    <row r="28" spans="1:10">
      <c r="A28" s="202"/>
      <c r="B28" s="195"/>
      <c r="C28" s="192"/>
      <c r="D28" s="203"/>
      <c r="E28" s="194"/>
      <c r="F28" s="194"/>
      <c r="G28" s="195"/>
      <c r="H28" s="204"/>
      <c r="I28" s="227"/>
    </row>
    <row r="29" spans="1:10">
      <c r="A29" s="171" t="s">
        <v>22</v>
      </c>
      <c r="B29" s="172"/>
      <c r="C29" s="173"/>
      <c r="D29" s="198"/>
      <c r="E29" s="174"/>
      <c r="F29" s="174"/>
      <c r="G29" s="172"/>
      <c r="H29" s="170">
        <f>H30+H31</f>
        <v>396575.92800000001</v>
      </c>
      <c r="I29" s="227"/>
    </row>
    <row r="30" spans="1:10">
      <c r="A30" s="171" t="s">
        <v>19</v>
      </c>
      <c r="B30" s="172">
        <v>1</v>
      </c>
      <c r="C30" s="173">
        <v>14</v>
      </c>
      <c r="D30" s="198">
        <v>870</v>
      </c>
      <c r="E30" s="174"/>
      <c r="F30" s="174">
        <v>0.15</v>
      </c>
      <c r="G30" s="172">
        <f>12</f>
        <v>12</v>
      </c>
      <c r="H30" s="170">
        <f>B30*(2+E30+F30)*(C30*D30)*G30</f>
        <v>314244</v>
      </c>
      <c r="I30" s="227"/>
      <c r="J30" s="227"/>
    </row>
    <row r="31" spans="1:10">
      <c r="A31" s="200"/>
      <c r="B31" s="179"/>
      <c r="C31" s="176"/>
      <c r="D31" s="205">
        <v>0.26200000000000001</v>
      </c>
      <c r="E31" s="178"/>
      <c r="F31" s="178"/>
      <c r="G31" s="179">
        <v>12</v>
      </c>
      <c r="H31" s="201">
        <f>H30*D31</f>
        <v>82331.928</v>
      </c>
      <c r="I31" s="227"/>
      <c r="J31" s="228">
        <f>H30+H31</f>
        <v>396575.92800000001</v>
      </c>
    </row>
    <row r="32" spans="1:10">
      <c r="A32" s="206" t="s">
        <v>23</v>
      </c>
      <c r="B32" s="207"/>
      <c r="C32" s="208"/>
      <c r="D32" s="209"/>
      <c r="E32" s="210"/>
      <c r="F32" s="210"/>
      <c r="G32" s="207"/>
      <c r="H32" s="211">
        <f>H15+H26+H29</f>
        <v>4297187.9280000003</v>
      </c>
      <c r="I32" s="227"/>
      <c r="J32" s="228"/>
    </row>
    <row r="33" spans="1:10">
      <c r="A33" s="212" t="s">
        <v>24</v>
      </c>
      <c r="B33" s="213"/>
      <c r="C33" s="214"/>
      <c r="D33" s="215"/>
      <c r="E33" s="216"/>
      <c r="F33" s="216"/>
      <c r="G33" s="213"/>
      <c r="H33" s="217">
        <f>H16+H27+H31</f>
        <v>1104292.2720000001</v>
      </c>
      <c r="I33" s="227"/>
      <c r="J33" s="228">
        <f>H32+H33</f>
        <v>5401480.2000000002</v>
      </c>
    </row>
    <row r="34" spans="1:10">
      <c r="A34" s="146">
        <v>221</v>
      </c>
      <c r="C34" s="153"/>
      <c r="E34" s="183"/>
      <c r="F34" s="183"/>
      <c r="G34" s="153"/>
    </row>
    <row r="35" spans="1:10">
      <c r="A35" s="218" t="s">
        <v>25</v>
      </c>
      <c r="B35" s="219">
        <v>3000</v>
      </c>
      <c r="C35" s="162"/>
      <c r="D35" s="169"/>
      <c r="E35" s="166"/>
      <c r="F35" s="166"/>
      <c r="G35" s="162">
        <v>12</v>
      </c>
      <c r="H35" s="220">
        <f>B35*G35</f>
        <v>36000</v>
      </c>
    </row>
    <row r="36" spans="1:10">
      <c r="A36" s="218" t="s">
        <v>26</v>
      </c>
      <c r="B36" s="219">
        <v>6850</v>
      </c>
      <c r="C36" s="168"/>
      <c r="D36" s="169"/>
      <c r="E36" s="221"/>
      <c r="F36" s="221"/>
      <c r="G36" s="162">
        <v>12</v>
      </c>
      <c r="H36" s="220">
        <f>B36*G36</f>
        <v>82200</v>
      </c>
    </row>
    <row r="37" spans="1:10">
      <c r="A37" s="218" t="s">
        <v>27</v>
      </c>
      <c r="B37" s="219">
        <v>500</v>
      </c>
      <c r="C37" s="168"/>
      <c r="D37" s="169"/>
      <c r="E37" s="221"/>
      <c r="F37" s="221"/>
      <c r="G37" s="162">
        <v>12</v>
      </c>
      <c r="H37" s="220">
        <f>B37*G37</f>
        <v>6000</v>
      </c>
    </row>
    <row r="38" spans="1:10">
      <c r="A38" s="168"/>
      <c r="B38" s="219"/>
      <c r="C38" s="168"/>
      <c r="D38" s="169"/>
      <c r="E38" s="221"/>
      <c r="F38" s="221"/>
      <c r="G38" s="168"/>
      <c r="H38" s="217">
        <f>SUM(H35:H37)</f>
        <v>124200</v>
      </c>
      <c r="J38" s="227">
        <f>H39</f>
        <v>0</v>
      </c>
    </row>
    <row r="39" spans="1:10">
      <c r="A39" s="146">
        <v>222</v>
      </c>
      <c r="B39" s="222"/>
      <c r="H39" s="220"/>
    </row>
    <row r="40" spans="1:10">
      <c r="A40" s="218" t="s">
        <v>28</v>
      </c>
      <c r="B40" s="219">
        <v>6000</v>
      </c>
      <c r="C40" s="168"/>
      <c r="D40" s="169"/>
      <c r="E40" s="221"/>
      <c r="F40" s="221"/>
      <c r="G40" s="162">
        <v>12</v>
      </c>
      <c r="H40" s="220">
        <f>H41+H42</f>
        <v>72000</v>
      </c>
    </row>
    <row r="41" spans="1:10">
      <c r="A41" s="151" t="s">
        <v>29</v>
      </c>
      <c r="B41" s="222"/>
      <c r="G41" s="153">
        <v>1</v>
      </c>
      <c r="H41" s="149">
        <f>B41*G41</f>
        <v>0</v>
      </c>
    </row>
    <row r="42" spans="1:10">
      <c r="A42" s="218" t="s">
        <v>30</v>
      </c>
      <c r="B42" s="219">
        <v>6000</v>
      </c>
      <c r="C42" s="168"/>
      <c r="D42" s="169"/>
      <c r="E42" s="221"/>
      <c r="F42" s="221"/>
      <c r="G42" s="162">
        <v>12</v>
      </c>
      <c r="H42" s="220">
        <f>B42*G42</f>
        <v>72000</v>
      </c>
    </row>
    <row r="43" spans="1:10" ht="12" customHeight="1">
      <c r="A43" s="146">
        <v>223</v>
      </c>
      <c r="B43" s="222"/>
      <c r="H43" s="220"/>
    </row>
    <row r="44" spans="1:10">
      <c r="A44" s="218" t="s">
        <v>31</v>
      </c>
      <c r="B44" s="219"/>
      <c r="C44" s="168"/>
      <c r="D44" s="223">
        <v>4715</v>
      </c>
      <c r="E44" s="221"/>
      <c r="F44" s="224"/>
      <c r="G44" s="162">
        <v>12</v>
      </c>
      <c r="H44" s="149">
        <f>D44*G44</f>
        <v>56580</v>
      </c>
    </row>
    <row r="45" spans="1:10">
      <c r="A45" s="218" t="s">
        <v>32</v>
      </c>
      <c r="B45" s="219"/>
      <c r="C45" s="168"/>
      <c r="D45" s="223">
        <v>5950</v>
      </c>
      <c r="E45" s="221"/>
      <c r="F45" s="224"/>
      <c r="G45" s="162">
        <v>12</v>
      </c>
      <c r="H45" s="220">
        <f>D45*G45</f>
        <v>71400</v>
      </c>
      <c r="I45" s="227"/>
    </row>
    <row r="46" spans="1:10">
      <c r="B46" s="222"/>
      <c r="H46" s="220">
        <f>SUM(H44:H45)</f>
        <v>127980</v>
      </c>
      <c r="J46" s="227">
        <f>H47</f>
        <v>0</v>
      </c>
    </row>
    <row r="47" spans="1:10">
      <c r="A47" s="146">
        <v>225</v>
      </c>
      <c r="B47" s="222"/>
      <c r="H47" s="225"/>
    </row>
    <row r="48" spans="1:10">
      <c r="A48" s="218" t="s">
        <v>33</v>
      </c>
      <c r="B48" s="219">
        <f>40000</f>
        <v>40000</v>
      </c>
      <c r="C48" s="168"/>
      <c r="D48" s="169"/>
      <c r="E48" s="221"/>
      <c r="F48" s="221"/>
      <c r="G48" s="162">
        <v>1</v>
      </c>
      <c r="H48" s="149">
        <f>B48</f>
        <v>40000</v>
      </c>
    </row>
    <row r="49" spans="1:10">
      <c r="A49" s="218" t="s">
        <v>34</v>
      </c>
      <c r="B49" s="219">
        <f>5000*1.1</f>
        <v>5500</v>
      </c>
      <c r="C49" s="168"/>
      <c r="D49" s="169"/>
      <c r="E49" s="221"/>
      <c r="F49" s="221"/>
      <c r="G49" s="162">
        <v>12</v>
      </c>
      <c r="H49" s="220">
        <f>B49*G49</f>
        <v>66000</v>
      </c>
    </row>
    <row r="50" spans="1:10">
      <c r="A50" s="151"/>
      <c r="B50" s="222"/>
      <c r="G50" s="153"/>
      <c r="H50" s="220">
        <f>SUM(H48:H49)</f>
        <v>106000</v>
      </c>
      <c r="J50" s="227">
        <f>H51</f>
        <v>0</v>
      </c>
    </row>
    <row r="51" spans="1:10">
      <c r="A51" s="146">
        <v>226</v>
      </c>
      <c r="B51" s="222"/>
    </row>
    <row r="52" spans="1:10">
      <c r="A52" s="218" t="s">
        <v>35</v>
      </c>
      <c r="B52" s="219">
        <f>10000</f>
        <v>10000</v>
      </c>
      <c r="C52" s="168"/>
      <c r="D52" s="169"/>
      <c r="E52" s="221"/>
      <c r="F52" s="221"/>
      <c r="G52" s="162">
        <v>12</v>
      </c>
      <c r="H52" s="220">
        <f>B52*G52</f>
        <v>120000</v>
      </c>
    </row>
    <row r="53" spans="1:10">
      <c r="A53" s="218" t="s">
        <v>35</v>
      </c>
      <c r="B53" s="219">
        <v>0</v>
      </c>
      <c r="C53" s="168"/>
      <c r="D53" s="169"/>
      <c r="E53" s="221"/>
      <c r="F53" s="221"/>
      <c r="G53" s="162">
        <v>7</v>
      </c>
      <c r="H53" s="220">
        <f t="shared" ref="H53:H58" si="1">B53*G53</f>
        <v>0</v>
      </c>
    </row>
    <row r="54" spans="1:10">
      <c r="A54" s="218" t="s">
        <v>36</v>
      </c>
      <c r="B54" s="219">
        <v>2310</v>
      </c>
      <c r="C54" s="168"/>
      <c r="D54" s="169"/>
      <c r="E54" s="221"/>
      <c r="F54" s="221"/>
      <c r="G54" s="162">
        <v>12</v>
      </c>
      <c r="H54" s="220">
        <f t="shared" si="1"/>
        <v>27720</v>
      </c>
    </row>
    <row r="55" spans="1:10">
      <c r="A55" s="218" t="s">
        <v>37</v>
      </c>
      <c r="B55" s="219">
        <v>10230</v>
      </c>
      <c r="C55" s="168"/>
      <c r="D55" s="169"/>
      <c r="E55" s="221"/>
      <c r="F55" s="221"/>
      <c r="G55" s="162">
        <v>12</v>
      </c>
      <c r="H55" s="220">
        <f>B55*G55+4400+25000-100</f>
        <v>152060</v>
      </c>
    </row>
    <row r="56" spans="1:10">
      <c r="A56" s="218" t="s">
        <v>38</v>
      </c>
      <c r="B56" s="219">
        <v>5500</v>
      </c>
      <c r="C56" s="168"/>
      <c r="D56" s="169"/>
      <c r="E56" s="221"/>
      <c r="F56" s="221"/>
      <c r="G56" s="162">
        <v>12</v>
      </c>
      <c r="H56" s="220">
        <f t="shared" si="1"/>
        <v>66000</v>
      </c>
    </row>
    <row r="57" spans="1:10">
      <c r="A57" s="218" t="s">
        <v>39</v>
      </c>
      <c r="B57" s="219">
        <v>4400</v>
      </c>
      <c r="C57" s="168"/>
      <c r="D57" s="169"/>
      <c r="E57" s="221"/>
      <c r="F57" s="221"/>
      <c r="G57" s="162">
        <v>1</v>
      </c>
      <c r="H57" s="220">
        <f t="shared" si="1"/>
        <v>4400</v>
      </c>
    </row>
    <row r="58" spans="1:10">
      <c r="A58" s="168" t="s">
        <v>40</v>
      </c>
      <c r="B58" s="219">
        <f>200000</f>
        <v>200000</v>
      </c>
      <c r="C58" s="168"/>
      <c r="D58" s="169"/>
      <c r="E58" s="221"/>
      <c r="F58" s="221"/>
      <c r="G58" s="162">
        <v>1</v>
      </c>
      <c r="H58" s="220">
        <f t="shared" si="1"/>
        <v>200000</v>
      </c>
    </row>
    <row r="59" spans="1:10">
      <c r="B59" s="222"/>
      <c r="H59" s="225">
        <f>SUM(H52:H58)</f>
        <v>570180</v>
      </c>
      <c r="J59" s="227">
        <f>H60</f>
        <v>0</v>
      </c>
    </row>
    <row r="60" spans="1:10">
      <c r="A60" s="146">
        <v>290</v>
      </c>
      <c r="B60" s="222"/>
      <c r="H60" s="225"/>
    </row>
    <row r="61" spans="1:10">
      <c r="A61" s="218" t="s">
        <v>41</v>
      </c>
      <c r="B61" s="219">
        <v>20000</v>
      </c>
      <c r="C61" s="168"/>
      <c r="D61" s="169"/>
      <c r="E61" s="221"/>
      <c r="F61" s="221"/>
      <c r="G61" s="162">
        <v>1</v>
      </c>
      <c r="H61" s="149">
        <f>B61*G61</f>
        <v>20000</v>
      </c>
      <c r="J61" s="227">
        <f>H62</f>
        <v>0</v>
      </c>
    </row>
    <row r="62" spans="1:10">
      <c r="A62" s="146">
        <v>310</v>
      </c>
      <c r="B62" s="222"/>
      <c r="H62" s="220"/>
      <c r="I62" s="150">
        <v>200</v>
      </c>
      <c r="J62" s="228">
        <f>SUM(J38:J61)</f>
        <v>0</v>
      </c>
    </row>
    <row r="63" spans="1:10">
      <c r="A63" s="218" t="s">
        <v>42</v>
      </c>
      <c r="B63" s="226">
        <v>190000</v>
      </c>
      <c r="C63" s="168"/>
      <c r="D63" s="169"/>
      <c r="E63" s="221"/>
      <c r="F63" s="221"/>
      <c r="G63" s="162">
        <v>1</v>
      </c>
      <c r="H63" s="149">
        <f>B63*G63</f>
        <v>190000</v>
      </c>
      <c r="J63" s="227">
        <f>H64</f>
        <v>0</v>
      </c>
    </row>
    <row r="64" spans="1:10">
      <c r="A64" s="146">
        <v>340</v>
      </c>
      <c r="B64" s="222"/>
      <c r="H64" s="220"/>
    </row>
    <row r="65" spans="1:10">
      <c r="A65" s="218" t="s">
        <v>43</v>
      </c>
      <c r="B65" s="219">
        <v>210800</v>
      </c>
      <c r="C65" s="168"/>
      <c r="D65" s="169"/>
      <c r="E65" s="221"/>
      <c r="F65" s="221"/>
      <c r="G65" s="162">
        <v>1</v>
      </c>
      <c r="H65" s="149">
        <f>B65*G65</f>
        <v>210800</v>
      </c>
      <c r="J65" s="227">
        <f>H66</f>
        <v>0</v>
      </c>
    </row>
    <row r="66" spans="1:10">
      <c r="B66" s="229"/>
      <c r="H66" s="220"/>
      <c r="I66" s="150">
        <v>300</v>
      </c>
      <c r="J66" s="228">
        <f>SUM(J63:J65)</f>
        <v>0</v>
      </c>
    </row>
    <row r="67" spans="1:10">
      <c r="B67" s="229"/>
    </row>
    <row r="68" spans="1:10">
      <c r="B68" s="229"/>
      <c r="I68" s="150" t="s">
        <v>28</v>
      </c>
      <c r="J68" s="227">
        <f>J7+J10+J16+J31+J62+J66</f>
        <v>2546781.6239999998</v>
      </c>
    </row>
    <row r="70" spans="1:10">
      <c r="J70" s="227">
        <f>J68/1000</f>
        <v>2546.7816240000002</v>
      </c>
    </row>
    <row r="72" spans="1:10">
      <c r="J72" s="227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1Р.</vt:lpstr>
      <vt:lpstr>доходы 2016</vt:lpstr>
      <vt:lpstr>Доходы 2023( прил 1)</vt:lpstr>
      <vt:lpstr>Доходы 2024-2025 (прил 1-1)</vt:lpstr>
      <vt:lpstr>Функц 2023 (прил 2)</vt:lpstr>
      <vt:lpstr>Функц 2024-2025(прил 2-1)</vt:lpstr>
      <vt:lpstr>Вед. 2023 (прил 3)</vt:lpstr>
      <vt:lpstr>Вед.2024-2025 (прил 3-1)</vt:lpstr>
      <vt:lpstr>1Р. (2)</vt:lpstr>
      <vt:lpstr>доходы 2016 (2)</vt:lpstr>
      <vt:lpstr>Источники 2023 (прил 4)</vt:lpstr>
      <vt:lpstr>Источники 2024-2025 (прил.4-1)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2023 (прил 3)'!Область_печати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2022-10-23T08:22:21Z</cp:lastPrinted>
  <dcterms:created xsi:type="dcterms:W3CDTF">1999-12-27T10:35:00Z</dcterms:created>
  <dcterms:modified xsi:type="dcterms:W3CDTF">2022-12-02T07:17:05Z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