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95" tabRatio="800" firstSheet="2" activeTab="7"/>
  </bookViews>
  <sheets>
    <sheet name="1Р." sheetId="59" state="hidden" r:id="rId1"/>
    <sheet name="доходы 2016" sheetId="75" state="hidden" r:id="rId2"/>
    <sheet name="Доходы 2021( прил 1)" sheetId="125" r:id="rId3"/>
    <sheet name="Расп. 2021 (прил 2)" sheetId="117" r:id="rId4"/>
    <sheet name="Функц. 2021 (прил 3)" sheetId="110" r:id="rId5"/>
    <sheet name="1Р. (2)" sheetId="120" state="hidden" r:id="rId6"/>
    <sheet name="доходы 2016 (2)" sheetId="121" state="hidden" r:id="rId7"/>
    <sheet name="Ведом. 2021 (прил 4)" sheetId="122" r:id="rId8"/>
    <sheet name="Источники (прил. 5)" sheetId="12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1">'доходы 2016'!$8:$8</definedName>
    <definedName name="_xlnm.Print_Titles" localSheetId="6">'доходы 2016 (2)'!$8:$8</definedName>
    <definedName name="_xlnm.Print_Area" localSheetId="0">'1Р.'!$A$1:$H$65</definedName>
    <definedName name="_xlnm.Print_Area" localSheetId="5">'1Р. (2)'!$A$1:$H$65</definedName>
    <definedName name="_xlnm.Print_Area" localSheetId="4">'Функц. 2021 (прил 3)'!$A$1:$N$193</definedName>
  </definedNames>
  <calcPr calcId="124519"/>
</workbook>
</file>

<file path=xl/calcChain.xml><?xml version="1.0" encoding="utf-8"?>
<calcChain xmlns="http://schemas.openxmlformats.org/spreadsheetml/2006/main">
  <c r="D11" i="125"/>
  <c r="D10" s="1"/>
  <c r="N212" i="122"/>
  <c r="N211" s="1"/>
  <c r="N210" s="1"/>
  <c r="N209" s="1"/>
  <c r="M211"/>
  <c r="L211"/>
  <c r="L210" s="1"/>
  <c r="L209" s="1"/>
  <c r="K211"/>
  <c r="M210"/>
  <c r="M209" s="1"/>
  <c r="K210"/>
  <c r="K209"/>
  <c r="M208"/>
  <c r="M207" s="1"/>
  <c r="M201" s="1"/>
  <c r="M200" s="1"/>
  <c r="L208"/>
  <c r="L207" s="1"/>
  <c r="K208"/>
  <c r="K207" s="1"/>
  <c r="H208"/>
  <c r="H206" s="1"/>
  <c r="H205" s="1"/>
  <c r="N207"/>
  <c r="N204" s="1"/>
  <c r="H207"/>
  <c r="J206"/>
  <c r="J205" s="1"/>
  <c r="I206"/>
  <c r="I205" s="1"/>
  <c r="N205"/>
  <c r="K203"/>
  <c r="N202"/>
  <c r="N201" s="1"/>
  <c r="N200" s="1"/>
  <c r="K202"/>
  <c r="L201"/>
  <c r="K201"/>
  <c r="J201"/>
  <c r="L200"/>
  <c r="K200"/>
  <c r="J200"/>
  <c r="N198"/>
  <c r="N197"/>
  <c r="N196" s="1"/>
  <c r="M197"/>
  <c r="L197"/>
  <c r="L196" s="1"/>
  <c r="L191" s="1"/>
  <c r="K197"/>
  <c r="K196" s="1"/>
  <c r="K191" s="1"/>
  <c r="M196"/>
  <c r="N194"/>
  <c r="N193"/>
  <c r="M193"/>
  <c r="M192" s="1"/>
  <c r="M191" s="1"/>
  <c r="L193"/>
  <c r="K193"/>
  <c r="N192"/>
  <c r="L192"/>
  <c r="K192"/>
  <c r="N189"/>
  <c r="M188"/>
  <c r="M187" s="1"/>
  <c r="L188"/>
  <c r="K188"/>
  <c r="H188"/>
  <c r="H186" s="1"/>
  <c r="H185" s="1"/>
  <c r="N187"/>
  <c r="L187"/>
  <c r="K187"/>
  <c r="H187"/>
  <c r="J186"/>
  <c r="I186"/>
  <c r="I185" s="1"/>
  <c r="N185"/>
  <c r="N184" s="1"/>
  <c r="J185"/>
  <c r="K183"/>
  <c r="N182"/>
  <c r="K182"/>
  <c r="N181"/>
  <c r="N180" s="1"/>
  <c r="M180"/>
  <c r="L180"/>
  <c r="L173" s="1"/>
  <c r="L172" s="1"/>
  <c r="K180"/>
  <c r="N178"/>
  <c r="N177"/>
  <c r="K176"/>
  <c r="K174" s="1"/>
  <c r="K173" s="1"/>
  <c r="K172" s="1"/>
  <c r="N175"/>
  <c r="K175"/>
  <c r="N174"/>
  <c r="N173" s="1"/>
  <c r="M174"/>
  <c r="M173" s="1"/>
  <c r="M172" s="1"/>
  <c r="L174"/>
  <c r="N170"/>
  <c r="N169"/>
  <c r="M169"/>
  <c r="L169"/>
  <c r="K169"/>
  <c r="J168"/>
  <c r="I168"/>
  <c r="H168"/>
  <c r="N167"/>
  <c r="J167"/>
  <c r="I167"/>
  <c r="H167"/>
  <c r="N166"/>
  <c r="N165" s="1"/>
  <c r="N160" s="1"/>
  <c r="M166"/>
  <c r="L166"/>
  <c r="K166"/>
  <c r="H166"/>
  <c r="M165"/>
  <c r="M160" s="1"/>
  <c r="L165"/>
  <c r="L161" s="1"/>
  <c r="K165"/>
  <c r="K160" s="1"/>
  <c r="J165"/>
  <c r="J160" s="1"/>
  <c r="I165"/>
  <c r="H165"/>
  <c r="J164"/>
  <c r="I164"/>
  <c r="H164"/>
  <c r="H156" s="1"/>
  <c r="N163"/>
  <c r="J163"/>
  <c r="I163"/>
  <c r="H163"/>
  <c r="N162"/>
  <c r="M162"/>
  <c r="H162"/>
  <c r="N161"/>
  <c r="I161"/>
  <c r="H161"/>
  <c r="L160"/>
  <c r="I160"/>
  <c r="H160"/>
  <c r="J157"/>
  <c r="I157"/>
  <c r="H157"/>
  <c r="N156"/>
  <c r="J156"/>
  <c r="I156"/>
  <c r="N155"/>
  <c r="M155"/>
  <c r="L155"/>
  <c r="K155"/>
  <c r="J152"/>
  <c r="J150" s="1"/>
  <c r="J149" s="1"/>
  <c r="J148" s="1"/>
  <c r="I152"/>
  <c r="I150" s="1"/>
  <c r="I149" s="1"/>
  <c r="I148" s="1"/>
  <c r="H152"/>
  <c r="N151"/>
  <c r="I151"/>
  <c r="H151"/>
  <c r="N150"/>
  <c r="M150"/>
  <c r="L150"/>
  <c r="H150"/>
  <c r="K149"/>
  <c r="K147" s="1"/>
  <c r="K146" s="1"/>
  <c r="H149"/>
  <c r="H148" s="1"/>
  <c r="N148"/>
  <c r="N146" s="1"/>
  <c r="K148"/>
  <c r="N147"/>
  <c r="M147"/>
  <c r="M146" s="1"/>
  <c r="L147"/>
  <c r="H147"/>
  <c r="L146"/>
  <c r="J146"/>
  <c r="I146"/>
  <c r="I135" s="1"/>
  <c r="H146"/>
  <c r="H135" s="1"/>
  <c r="N144"/>
  <c r="N143"/>
  <c r="M143"/>
  <c r="L143"/>
  <c r="K143"/>
  <c r="N140"/>
  <c r="N139"/>
  <c r="M139"/>
  <c r="L139"/>
  <c r="K139"/>
  <c r="N137"/>
  <c r="N136"/>
  <c r="N135" s="1"/>
  <c r="M136"/>
  <c r="L136"/>
  <c r="K136"/>
  <c r="M135"/>
  <c r="L135"/>
  <c r="L115" s="1"/>
  <c r="L112" s="1"/>
  <c r="L111" s="1"/>
  <c r="K135"/>
  <c r="J135"/>
  <c r="N133"/>
  <c r="N132" s="1"/>
  <c r="N128" s="1"/>
  <c r="M132"/>
  <c r="L132"/>
  <c r="K132"/>
  <c r="H131"/>
  <c r="H129" s="1"/>
  <c r="H128" s="1"/>
  <c r="N130"/>
  <c r="H130"/>
  <c r="N129"/>
  <c r="M129"/>
  <c r="M128" s="1"/>
  <c r="M115" s="1"/>
  <c r="M112" s="1"/>
  <c r="M111" s="1"/>
  <c r="L129"/>
  <c r="K129"/>
  <c r="K128" s="1"/>
  <c r="K115" s="1"/>
  <c r="J129"/>
  <c r="J128" s="1"/>
  <c r="I129"/>
  <c r="I128" s="1"/>
  <c r="L128"/>
  <c r="N125"/>
  <c r="N124"/>
  <c r="J123"/>
  <c r="I123"/>
  <c r="H123"/>
  <c r="N122"/>
  <c r="J122"/>
  <c r="I122"/>
  <c r="H122"/>
  <c r="N121"/>
  <c r="M121"/>
  <c r="L121"/>
  <c r="K121"/>
  <c r="J120"/>
  <c r="I120"/>
  <c r="H120"/>
  <c r="H119" s="1"/>
  <c r="N119"/>
  <c r="J119"/>
  <c r="I119"/>
  <c r="N118"/>
  <c r="M118"/>
  <c r="M117" s="1"/>
  <c r="L118"/>
  <c r="K118"/>
  <c r="K117" s="1"/>
  <c r="H118"/>
  <c r="H117" s="1"/>
  <c r="N117"/>
  <c r="L117"/>
  <c r="J117"/>
  <c r="I117"/>
  <c r="J115"/>
  <c r="I115"/>
  <c r="H115"/>
  <c r="K114"/>
  <c r="H114"/>
  <c r="H112" s="1"/>
  <c r="N113"/>
  <c r="N112" s="1"/>
  <c r="N111" s="1"/>
  <c r="K113"/>
  <c r="H113"/>
  <c r="J112"/>
  <c r="I112"/>
  <c r="H111"/>
  <c r="K108"/>
  <c r="K106" s="1"/>
  <c r="H108"/>
  <c r="H106" s="1"/>
  <c r="N107"/>
  <c r="K107"/>
  <c r="H107"/>
  <c r="N106"/>
  <c r="M106"/>
  <c r="M105" s="1"/>
  <c r="L106"/>
  <c r="J106"/>
  <c r="J92" s="1"/>
  <c r="I106"/>
  <c r="N105"/>
  <c r="L105"/>
  <c r="H105"/>
  <c r="H96" s="1"/>
  <c r="H92" s="1"/>
  <c r="N103"/>
  <c r="N102" s="1"/>
  <c r="M102"/>
  <c r="L102"/>
  <c r="L98" s="1"/>
  <c r="K102"/>
  <c r="J102"/>
  <c r="I102"/>
  <c r="H102"/>
  <c r="N100"/>
  <c r="N99" s="1"/>
  <c r="N98" s="1"/>
  <c r="N97" s="1"/>
  <c r="M98"/>
  <c r="K98"/>
  <c r="H98"/>
  <c r="J96"/>
  <c r="I96"/>
  <c r="N95"/>
  <c r="J95"/>
  <c r="I95"/>
  <c r="H95"/>
  <c r="N94"/>
  <c r="N93" s="1"/>
  <c r="N92" s="1"/>
  <c r="M94"/>
  <c r="L94"/>
  <c r="H94"/>
  <c r="H86" s="1"/>
  <c r="M93"/>
  <c r="M92" s="1"/>
  <c r="L93"/>
  <c r="L92" s="1"/>
  <c r="K93"/>
  <c r="K92" s="1"/>
  <c r="J93"/>
  <c r="I93"/>
  <c r="H93"/>
  <c r="I92"/>
  <c r="N90"/>
  <c r="N89"/>
  <c r="N87"/>
  <c r="N86"/>
  <c r="M86"/>
  <c r="L86"/>
  <c r="K86"/>
  <c r="J86"/>
  <c r="I86"/>
  <c r="N84"/>
  <c r="N83"/>
  <c r="M83"/>
  <c r="L83"/>
  <c r="K83"/>
  <c r="J83"/>
  <c r="J67" s="1"/>
  <c r="I83"/>
  <c r="H83"/>
  <c r="H67" s="1"/>
  <c r="N81"/>
  <c r="N80"/>
  <c r="M80"/>
  <c r="L80"/>
  <c r="K80"/>
  <c r="N78"/>
  <c r="N77"/>
  <c r="M77"/>
  <c r="L77"/>
  <c r="K77"/>
  <c r="J77"/>
  <c r="I77"/>
  <c r="H77"/>
  <c r="H76"/>
  <c r="H74" s="1"/>
  <c r="N75"/>
  <c r="N74"/>
  <c r="M74"/>
  <c r="L74"/>
  <c r="K74"/>
  <c r="M73"/>
  <c r="M72" s="1"/>
  <c r="L73"/>
  <c r="L72" s="1"/>
  <c r="K73"/>
  <c r="H73"/>
  <c r="N72"/>
  <c r="N71" s="1"/>
  <c r="N64" s="1"/>
  <c r="K72"/>
  <c r="H72"/>
  <c r="N69"/>
  <c r="N68"/>
  <c r="I67"/>
  <c r="N66"/>
  <c r="I66"/>
  <c r="N65"/>
  <c r="M65"/>
  <c r="L65"/>
  <c r="K65"/>
  <c r="I65"/>
  <c r="J63"/>
  <c r="J62" s="1"/>
  <c r="I63"/>
  <c r="I62" s="1"/>
  <c r="H63"/>
  <c r="N62"/>
  <c r="H62"/>
  <c r="N61"/>
  <c r="M61"/>
  <c r="M60" s="1"/>
  <c r="L61"/>
  <c r="L60" s="1"/>
  <c r="K61"/>
  <c r="K60" s="1"/>
  <c r="N60"/>
  <c r="J60"/>
  <c r="I60"/>
  <c r="H60"/>
  <c r="N59"/>
  <c r="N58"/>
  <c r="N57"/>
  <c r="N56" s="1"/>
  <c r="N55" s="1"/>
  <c r="N53"/>
  <c r="N52"/>
  <c r="M51"/>
  <c r="M50" s="1"/>
  <c r="L51"/>
  <c r="L50" s="1"/>
  <c r="K51"/>
  <c r="H51"/>
  <c r="N50"/>
  <c r="K50"/>
  <c r="H50"/>
  <c r="M49"/>
  <c r="M48" s="1"/>
  <c r="L49"/>
  <c r="L45" s="1"/>
  <c r="L43" s="1"/>
  <c r="K49"/>
  <c r="K45" s="1"/>
  <c r="K43" s="1"/>
  <c r="H49"/>
  <c r="N48"/>
  <c r="N45" s="1"/>
  <c r="N44" s="1"/>
  <c r="K48"/>
  <c r="H48"/>
  <c r="J47"/>
  <c r="J46" s="1"/>
  <c r="I47"/>
  <c r="H47"/>
  <c r="N46"/>
  <c r="I46"/>
  <c r="H46"/>
  <c r="M45"/>
  <c r="M10" s="1"/>
  <c r="M9" s="1"/>
  <c r="H45"/>
  <c r="M44"/>
  <c r="L44"/>
  <c r="K44"/>
  <c r="J43"/>
  <c r="I43"/>
  <c r="I42" s="1"/>
  <c r="I41" s="1"/>
  <c r="H43"/>
  <c r="J42"/>
  <c r="J41" s="1"/>
  <c r="H42"/>
  <c r="H41" s="1"/>
  <c r="N38"/>
  <c r="N37" s="1"/>
  <c r="N36" s="1"/>
  <c r="P36"/>
  <c r="P38" s="1"/>
  <c r="N34"/>
  <c r="N33"/>
  <c r="N32"/>
  <c r="N31"/>
  <c r="N29" s="1"/>
  <c r="N28" s="1"/>
  <c r="M29"/>
  <c r="M64" s="1"/>
  <c r="L29"/>
  <c r="L64" s="1"/>
  <c r="K29"/>
  <c r="K64" s="1"/>
  <c r="J29"/>
  <c r="J76" s="1"/>
  <c r="I29"/>
  <c r="I76" s="1"/>
  <c r="H29"/>
  <c r="H27"/>
  <c r="N26"/>
  <c r="H26"/>
  <c r="N25"/>
  <c r="M25"/>
  <c r="M15" s="1"/>
  <c r="L25"/>
  <c r="L15" s="1"/>
  <c r="K25"/>
  <c r="K15" s="1"/>
  <c r="J25"/>
  <c r="I25"/>
  <c r="H25"/>
  <c r="N22"/>
  <c r="N20"/>
  <c r="N18"/>
  <c r="N17"/>
  <c r="N16" s="1"/>
  <c r="N15" s="1"/>
  <c r="M17"/>
  <c r="L17"/>
  <c r="K17"/>
  <c r="M16"/>
  <c r="L16"/>
  <c r="K16"/>
  <c r="J16"/>
  <c r="I16"/>
  <c r="H16"/>
  <c r="J15"/>
  <c r="I15"/>
  <c r="H15"/>
  <c r="N14"/>
  <c r="N13" s="1"/>
  <c r="N12" s="1"/>
  <c r="H14"/>
  <c r="H12" s="1"/>
  <c r="H13"/>
  <c r="M12"/>
  <c r="L12"/>
  <c r="L10" s="1"/>
  <c r="K12"/>
  <c r="K10" s="1"/>
  <c r="J12"/>
  <c r="I12"/>
  <c r="J10"/>
  <c r="I10"/>
  <c r="J9"/>
  <c r="I9"/>
  <c r="L210" i="110"/>
  <c r="K210"/>
  <c r="J210"/>
  <c r="I210"/>
  <c r="L209"/>
  <c r="L207" s="1"/>
  <c r="L206" s="1"/>
  <c r="L205" s="1"/>
  <c r="L208"/>
  <c r="K207"/>
  <c r="K206" s="1"/>
  <c r="K205" s="1"/>
  <c r="J207"/>
  <c r="J206" s="1"/>
  <c r="J205" s="1"/>
  <c r="I207"/>
  <c r="I206" s="1"/>
  <c r="I205" s="1"/>
  <c r="L204"/>
  <c r="L203" s="1"/>
  <c r="L200" s="1"/>
  <c r="K204"/>
  <c r="K203" s="1"/>
  <c r="J204"/>
  <c r="J203" s="1"/>
  <c r="G204"/>
  <c r="G202" s="1"/>
  <c r="G201" s="1"/>
  <c r="G203"/>
  <c r="L202"/>
  <c r="I202"/>
  <c r="I201" s="1"/>
  <c r="H202"/>
  <c r="L201"/>
  <c r="H201"/>
  <c r="L199"/>
  <c r="I199"/>
  <c r="I196" s="1"/>
  <c r="I195" s="1"/>
  <c r="L198"/>
  <c r="L197" s="1"/>
  <c r="K197"/>
  <c r="J197"/>
  <c r="I197"/>
  <c r="K196"/>
  <c r="K195" s="1"/>
  <c r="J196"/>
  <c r="J195"/>
  <c r="L194"/>
  <c r="L192" s="1"/>
  <c r="L191" s="1"/>
  <c r="K192"/>
  <c r="J192"/>
  <c r="I192"/>
  <c r="K191"/>
  <c r="K186" s="1"/>
  <c r="J191"/>
  <c r="J186" s="1"/>
  <c r="I191"/>
  <c r="I186" s="1"/>
  <c r="L190"/>
  <c r="L189" s="1"/>
  <c r="L188"/>
  <c r="L186" s="1"/>
  <c r="K188"/>
  <c r="J188"/>
  <c r="I188"/>
  <c r="L187"/>
  <c r="L185"/>
  <c r="L184" s="1"/>
  <c r="L183"/>
  <c r="L182" s="1"/>
  <c r="L181"/>
  <c r="L180" s="1"/>
  <c r="L178"/>
  <c r="L177" s="1"/>
  <c r="L176" s="1"/>
  <c r="I178"/>
  <c r="I177"/>
  <c r="M176"/>
  <c r="K175"/>
  <c r="J175"/>
  <c r="I175"/>
  <c r="M174"/>
  <c r="L174"/>
  <c r="L173" s="1"/>
  <c r="L172" s="1"/>
  <c r="L171"/>
  <c r="I171"/>
  <c r="L170"/>
  <c r="I170"/>
  <c r="L169"/>
  <c r="K169"/>
  <c r="K168" s="1"/>
  <c r="K167" s="1"/>
  <c r="J169"/>
  <c r="J168" s="1"/>
  <c r="J167" s="1"/>
  <c r="I169"/>
  <c r="I168" s="1"/>
  <c r="I167" s="1"/>
  <c r="L166"/>
  <c r="L165" s="1"/>
  <c r="L164"/>
  <c r="K164"/>
  <c r="J164"/>
  <c r="J160" s="1"/>
  <c r="I164"/>
  <c r="I160" s="1"/>
  <c r="L163"/>
  <c r="L162" s="1"/>
  <c r="L161" s="1"/>
  <c r="K160"/>
  <c r="H160"/>
  <c r="H156" s="1"/>
  <c r="G160"/>
  <c r="G155" s="1"/>
  <c r="F160"/>
  <c r="F156" s="1"/>
  <c r="L159"/>
  <c r="H159"/>
  <c r="G159"/>
  <c r="F159"/>
  <c r="L158"/>
  <c r="H158"/>
  <c r="G158"/>
  <c r="F158"/>
  <c r="L157"/>
  <c r="K157"/>
  <c r="F157"/>
  <c r="L156"/>
  <c r="K156"/>
  <c r="G156"/>
  <c r="K155"/>
  <c r="L154"/>
  <c r="L152"/>
  <c r="L151" s="1"/>
  <c r="H152"/>
  <c r="G152"/>
  <c r="F152"/>
  <c r="H151"/>
  <c r="G151"/>
  <c r="G149" s="1"/>
  <c r="F151"/>
  <c r="L150"/>
  <c r="K150"/>
  <c r="J150"/>
  <c r="I150"/>
  <c r="L149"/>
  <c r="H149"/>
  <c r="F149"/>
  <c r="L147"/>
  <c r="L146" s="1"/>
  <c r="H147"/>
  <c r="H146" s="1"/>
  <c r="G147"/>
  <c r="G145" s="1"/>
  <c r="G144" s="1"/>
  <c r="G143" s="1"/>
  <c r="F147"/>
  <c r="F146" s="1"/>
  <c r="G146"/>
  <c r="L145"/>
  <c r="K145"/>
  <c r="J145"/>
  <c r="F145"/>
  <c r="L144"/>
  <c r="I144"/>
  <c r="F144"/>
  <c r="F143" s="1"/>
  <c r="L143"/>
  <c r="I143"/>
  <c r="L142"/>
  <c r="K142"/>
  <c r="K141" s="1"/>
  <c r="J142"/>
  <c r="J141" s="1"/>
  <c r="I142"/>
  <c r="I141" s="1"/>
  <c r="F142"/>
  <c r="L141"/>
  <c r="H141"/>
  <c r="H130" s="1"/>
  <c r="G141"/>
  <c r="G130" s="1"/>
  <c r="F141"/>
  <c r="F130" s="1"/>
  <c r="L140"/>
  <c r="L139" s="1"/>
  <c r="L138"/>
  <c r="K138"/>
  <c r="J138"/>
  <c r="I138"/>
  <c r="L137"/>
  <c r="L134" s="1"/>
  <c r="L136"/>
  <c r="L135" s="1"/>
  <c r="K134"/>
  <c r="J134"/>
  <c r="I134"/>
  <c r="L133"/>
  <c r="L132" s="1"/>
  <c r="K131"/>
  <c r="J131"/>
  <c r="I131"/>
  <c r="K130"/>
  <c r="J130"/>
  <c r="I130"/>
  <c r="L129"/>
  <c r="L127" s="1"/>
  <c r="K127"/>
  <c r="J127"/>
  <c r="I127"/>
  <c r="L126"/>
  <c r="F126"/>
  <c r="F124" s="1"/>
  <c r="F123" s="1"/>
  <c r="L125"/>
  <c r="L124" s="1"/>
  <c r="L123" s="1"/>
  <c r="F125"/>
  <c r="K124"/>
  <c r="K123" s="1"/>
  <c r="J124"/>
  <c r="I124"/>
  <c r="H124"/>
  <c r="G124"/>
  <c r="G123" s="1"/>
  <c r="J123"/>
  <c r="I123"/>
  <c r="H123"/>
  <c r="L122"/>
  <c r="L121"/>
  <c r="L120"/>
  <c r="L119"/>
  <c r="L118"/>
  <c r="L117" s="1"/>
  <c r="L116" s="1"/>
  <c r="L115"/>
  <c r="H115"/>
  <c r="G115"/>
  <c r="F115"/>
  <c r="F114" s="1"/>
  <c r="L114"/>
  <c r="L113" s="1"/>
  <c r="H114"/>
  <c r="G114"/>
  <c r="K113"/>
  <c r="K112" s="1"/>
  <c r="J113"/>
  <c r="I113"/>
  <c r="F113"/>
  <c r="F112" s="1"/>
  <c r="J112"/>
  <c r="I112"/>
  <c r="H112"/>
  <c r="G112"/>
  <c r="H110"/>
  <c r="G110"/>
  <c r="F110"/>
  <c r="L109"/>
  <c r="L108" s="1"/>
  <c r="L107" s="1"/>
  <c r="L106" s="1"/>
  <c r="I109"/>
  <c r="F109"/>
  <c r="F107" s="1"/>
  <c r="I108"/>
  <c r="F108"/>
  <c r="H107"/>
  <c r="G107"/>
  <c r="F106"/>
  <c r="L105"/>
  <c r="L103"/>
  <c r="L102" s="1"/>
  <c r="L101" s="1"/>
  <c r="L100" s="1"/>
  <c r="I103"/>
  <c r="I101" s="1"/>
  <c r="F103"/>
  <c r="F101" s="1"/>
  <c r="I102"/>
  <c r="F102"/>
  <c r="K101"/>
  <c r="J101"/>
  <c r="H101"/>
  <c r="G101"/>
  <c r="K100"/>
  <c r="J100"/>
  <c r="F100"/>
  <c r="F91" s="1"/>
  <c r="L99"/>
  <c r="L98" s="1"/>
  <c r="L97" s="1"/>
  <c r="L93" s="1"/>
  <c r="L92" s="1"/>
  <c r="K97"/>
  <c r="K93" s="1"/>
  <c r="J97"/>
  <c r="J93" s="1"/>
  <c r="I97"/>
  <c r="H97"/>
  <c r="G97"/>
  <c r="F97"/>
  <c r="L96"/>
  <c r="L95"/>
  <c r="L94"/>
  <c r="I93"/>
  <c r="F93"/>
  <c r="L91"/>
  <c r="L90" s="1"/>
  <c r="L89" s="1"/>
  <c r="L88" s="1"/>
  <c r="L87" s="1"/>
  <c r="H91"/>
  <c r="G91"/>
  <c r="H90"/>
  <c r="G90"/>
  <c r="F90"/>
  <c r="K89"/>
  <c r="J89"/>
  <c r="F89"/>
  <c r="K88"/>
  <c r="K87" s="1"/>
  <c r="J88"/>
  <c r="I88"/>
  <c r="I87" s="1"/>
  <c r="H88"/>
  <c r="H78" s="1"/>
  <c r="H62" s="1"/>
  <c r="G88"/>
  <c r="G78" s="1"/>
  <c r="G62" s="1"/>
  <c r="F88"/>
  <c r="F78" s="1"/>
  <c r="F62" s="1"/>
  <c r="J87"/>
  <c r="G87"/>
  <c r="L86"/>
  <c r="L85" s="1"/>
  <c r="L84" s="1"/>
  <c r="L83"/>
  <c r="L81" s="1"/>
  <c r="K81"/>
  <c r="J81"/>
  <c r="I81"/>
  <c r="H81"/>
  <c r="G81"/>
  <c r="F81"/>
  <c r="L80"/>
  <c r="L79"/>
  <c r="L78"/>
  <c r="K78"/>
  <c r="J78"/>
  <c r="I78"/>
  <c r="L77"/>
  <c r="L76"/>
  <c r="L75"/>
  <c r="K75"/>
  <c r="J75"/>
  <c r="I75"/>
  <c r="L74"/>
  <c r="L73" s="1"/>
  <c r="K72"/>
  <c r="J72"/>
  <c r="I72"/>
  <c r="H72"/>
  <c r="G72"/>
  <c r="F72"/>
  <c r="L71"/>
  <c r="L69" s="1"/>
  <c r="H71"/>
  <c r="H70" s="1"/>
  <c r="G71"/>
  <c r="G70" s="1"/>
  <c r="F71"/>
  <c r="F69" s="1"/>
  <c r="L70"/>
  <c r="F70"/>
  <c r="K69"/>
  <c r="K56" s="1"/>
  <c r="J69"/>
  <c r="J56" s="1"/>
  <c r="I69"/>
  <c r="H69"/>
  <c r="L68"/>
  <c r="L66" s="1"/>
  <c r="K66"/>
  <c r="J66"/>
  <c r="I66"/>
  <c r="H66"/>
  <c r="G66"/>
  <c r="F66"/>
  <c r="L65"/>
  <c r="K65"/>
  <c r="J65"/>
  <c r="I65"/>
  <c r="F65"/>
  <c r="L64"/>
  <c r="L63"/>
  <c r="L62"/>
  <c r="L61"/>
  <c r="L60"/>
  <c r="K60"/>
  <c r="J60"/>
  <c r="I60"/>
  <c r="L57"/>
  <c r="I56"/>
  <c r="L55"/>
  <c r="H55"/>
  <c r="H54" s="1"/>
  <c r="G55"/>
  <c r="F55"/>
  <c r="L54"/>
  <c r="G54"/>
  <c r="F54"/>
  <c r="L53"/>
  <c r="L52" s="1"/>
  <c r="K53"/>
  <c r="K52" s="1"/>
  <c r="J53"/>
  <c r="J52" s="1"/>
  <c r="I53"/>
  <c r="I52"/>
  <c r="H52"/>
  <c r="G52"/>
  <c r="F52"/>
  <c r="L51"/>
  <c r="L50"/>
  <c r="L49" s="1"/>
  <c r="L48"/>
  <c r="L47"/>
  <c r="L46" s="1"/>
  <c r="L45" s="1"/>
  <c r="L44"/>
  <c r="L43"/>
  <c r="L42"/>
  <c r="L41" s="1"/>
  <c r="L40" s="1"/>
  <c r="L39" s="1"/>
  <c r="K39"/>
  <c r="J39"/>
  <c r="I39"/>
  <c r="L38"/>
  <c r="L37"/>
  <c r="L36" s="1"/>
  <c r="L35"/>
  <c r="K35"/>
  <c r="J35"/>
  <c r="I35"/>
  <c r="F35"/>
  <c r="L34"/>
  <c r="L33"/>
  <c r="K33"/>
  <c r="J33"/>
  <c r="I33"/>
  <c r="I29" s="1"/>
  <c r="I27" s="1"/>
  <c r="F33"/>
  <c r="F31" s="1"/>
  <c r="F30" s="1"/>
  <c r="L32"/>
  <c r="K32"/>
  <c r="J32"/>
  <c r="F32"/>
  <c r="L31"/>
  <c r="L30" s="1"/>
  <c r="L29" s="1"/>
  <c r="H31"/>
  <c r="H30" s="1"/>
  <c r="G31"/>
  <c r="G30" s="1"/>
  <c r="K29"/>
  <c r="K9" s="1"/>
  <c r="J29"/>
  <c r="J27" s="1"/>
  <c r="F29"/>
  <c r="K28"/>
  <c r="J28"/>
  <c r="I28"/>
  <c r="N27"/>
  <c r="H27"/>
  <c r="G27"/>
  <c r="F27"/>
  <c r="N26"/>
  <c r="L26"/>
  <c r="L25" s="1"/>
  <c r="L24" s="1"/>
  <c r="F26"/>
  <c r="F25"/>
  <c r="K24"/>
  <c r="J24"/>
  <c r="I24"/>
  <c r="I14" s="1"/>
  <c r="H24"/>
  <c r="H14" s="1"/>
  <c r="H9" s="1"/>
  <c r="G24"/>
  <c r="G14" s="1"/>
  <c r="G9" s="1"/>
  <c r="F24"/>
  <c r="F14" s="1"/>
  <c r="L23"/>
  <c r="L22"/>
  <c r="L21" s="1"/>
  <c r="L20"/>
  <c r="L19"/>
  <c r="L18"/>
  <c r="L16" s="1"/>
  <c r="L15" s="1"/>
  <c r="K16"/>
  <c r="J16"/>
  <c r="I16"/>
  <c r="K15"/>
  <c r="J15"/>
  <c r="I15"/>
  <c r="H15"/>
  <c r="G15"/>
  <c r="F15"/>
  <c r="K14"/>
  <c r="J14"/>
  <c r="L13"/>
  <c r="L12" s="1"/>
  <c r="L11" s="1"/>
  <c r="L10" s="1"/>
  <c r="F13"/>
  <c r="F11" s="1"/>
  <c r="F12"/>
  <c r="K11"/>
  <c r="J11"/>
  <c r="J9" s="1"/>
  <c r="I11"/>
  <c r="I9" s="1"/>
  <c r="H11"/>
  <c r="G11"/>
  <c r="J37" i="117"/>
  <c r="I37"/>
  <c r="H37"/>
  <c r="G37"/>
  <c r="J36"/>
  <c r="I36"/>
  <c r="I35" s="1"/>
  <c r="H36"/>
  <c r="H35" s="1"/>
  <c r="G36"/>
  <c r="G35" s="1"/>
  <c r="J35"/>
  <c r="J34"/>
  <c r="I34"/>
  <c r="H34"/>
  <c r="G34"/>
  <c r="J33"/>
  <c r="I33"/>
  <c r="H33"/>
  <c r="G33"/>
  <c r="J32"/>
  <c r="I32"/>
  <c r="I30" s="1"/>
  <c r="H32"/>
  <c r="H30" s="1"/>
  <c r="G32"/>
  <c r="G30" s="1"/>
  <c r="J31"/>
  <c r="I31"/>
  <c r="H31"/>
  <c r="G31"/>
  <c r="J30"/>
  <c r="J29"/>
  <c r="I29"/>
  <c r="I28" s="1"/>
  <c r="I27" s="1"/>
  <c r="H29"/>
  <c r="H28" s="1"/>
  <c r="H27" s="1"/>
  <c r="G29"/>
  <c r="G28" s="1"/>
  <c r="G27" s="1"/>
  <c r="J28"/>
  <c r="J27"/>
  <c r="J26"/>
  <c r="I26"/>
  <c r="H26"/>
  <c r="G26"/>
  <c r="F26"/>
  <c r="F24" s="1"/>
  <c r="E26"/>
  <c r="E24" s="1"/>
  <c r="D26"/>
  <c r="D25" s="1"/>
  <c r="J25"/>
  <c r="I25"/>
  <c r="H25"/>
  <c r="G25"/>
  <c r="J24"/>
  <c r="I24"/>
  <c r="H24"/>
  <c r="G24"/>
  <c r="D24"/>
  <c r="J23"/>
  <c r="J22"/>
  <c r="I22"/>
  <c r="H22"/>
  <c r="G22"/>
  <c r="F22"/>
  <c r="E22"/>
  <c r="D22"/>
  <c r="J21"/>
  <c r="I21"/>
  <c r="H21"/>
  <c r="G21"/>
  <c r="D21"/>
  <c r="J20"/>
  <c r="I20"/>
  <c r="H20"/>
  <c r="G20"/>
  <c r="D20"/>
  <c r="J19"/>
  <c r="I19"/>
  <c r="H19"/>
  <c r="G19"/>
  <c r="D19"/>
  <c r="J18"/>
  <c r="J17"/>
  <c r="I17"/>
  <c r="H17"/>
  <c r="G17"/>
  <c r="F17"/>
  <c r="E17"/>
  <c r="D17"/>
  <c r="J16"/>
  <c r="I16"/>
  <c r="H16"/>
  <c r="G16"/>
  <c r="F16"/>
  <c r="E16"/>
  <c r="D16"/>
  <c r="J15"/>
  <c r="I15"/>
  <c r="H15"/>
  <c r="G15"/>
  <c r="J14"/>
  <c r="I14"/>
  <c r="H14"/>
  <c r="G14"/>
  <c r="F14"/>
  <c r="E14"/>
  <c r="D14"/>
  <c r="J13"/>
  <c r="J12"/>
  <c r="I12"/>
  <c r="H12"/>
  <c r="G12"/>
  <c r="F12"/>
  <c r="E12"/>
  <c r="D12"/>
  <c r="J11"/>
  <c r="I11"/>
  <c r="H11"/>
  <c r="G11"/>
  <c r="F11"/>
  <c r="E11"/>
  <c r="E9" s="1"/>
  <c r="D11"/>
  <c r="D9" s="1"/>
  <c r="J10"/>
  <c r="L12" s="1"/>
  <c r="J9"/>
  <c r="I9"/>
  <c r="H9"/>
  <c r="G9"/>
  <c r="F9"/>
  <c r="F87" i="110" l="1"/>
  <c r="F9"/>
  <c r="J66" i="122"/>
  <c r="J65"/>
  <c r="N43"/>
  <c r="N42" s="1"/>
  <c r="N41" s="1"/>
  <c r="N172"/>
  <c r="K94"/>
  <c r="K105"/>
  <c r="N191"/>
  <c r="H10"/>
  <c r="H9"/>
  <c r="N116"/>
  <c r="N115" s="1"/>
  <c r="N10"/>
  <c r="N9" s="1"/>
  <c r="N11"/>
  <c r="P37" s="1"/>
  <c r="P39" s="1"/>
  <c r="J74"/>
  <c r="J75"/>
  <c r="I74"/>
  <c r="I75"/>
  <c r="H66"/>
  <c r="H65"/>
  <c r="L9"/>
  <c r="L214" s="1"/>
  <c r="K9"/>
  <c r="K214" s="1"/>
  <c r="K42"/>
  <c r="K41" s="1"/>
  <c r="M214"/>
  <c r="L42"/>
  <c r="L41" s="1"/>
  <c r="K112"/>
  <c r="K111" s="1"/>
  <c r="J151"/>
  <c r="L162"/>
  <c r="L48"/>
  <c r="K162"/>
  <c r="H75"/>
  <c r="N30"/>
  <c r="M161"/>
  <c r="M43"/>
  <c r="M42" s="1"/>
  <c r="M41" s="1"/>
  <c r="K161"/>
  <c r="J161"/>
  <c r="I100" i="110"/>
  <c r="I89"/>
  <c r="J156"/>
  <c r="J157"/>
  <c r="J155"/>
  <c r="L56"/>
  <c r="G61"/>
  <c r="G60"/>
  <c r="F61"/>
  <c r="F60"/>
  <c r="K110"/>
  <c r="K107" s="1"/>
  <c r="K106" s="1"/>
  <c r="H61"/>
  <c r="H60"/>
  <c r="L196"/>
  <c r="L195" s="1"/>
  <c r="L112"/>
  <c r="L111" s="1"/>
  <c r="L110" s="1"/>
  <c r="L179"/>
  <c r="L175" s="1"/>
  <c r="I156"/>
  <c r="I157"/>
  <c r="I155"/>
  <c r="J110"/>
  <c r="J107" s="1"/>
  <c r="J106" s="1"/>
  <c r="I110"/>
  <c r="I107" s="1"/>
  <c r="I106" s="1"/>
  <c r="L28"/>
  <c r="L27"/>
  <c r="L168"/>
  <c r="L14"/>
  <c r="L9" s="1"/>
  <c r="L160"/>
  <c r="L155" s="1"/>
  <c r="I32"/>
  <c r="L72"/>
  <c r="H87"/>
  <c r="K27"/>
  <c r="H145"/>
  <c r="H144" s="1"/>
  <c r="H143" s="1"/>
  <c r="L193"/>
  <c r="G69"/>
  <c r="H155"/>
  <c r="F155"/>
  <c r="L67"/>
  <c r="L82"/>
  <c r="L128"/>
  <c r="L131"/>
  <c r="L130" s="1"/>
  <c r="L17"/>
  <c r="F25" i="117"/>
  <c r="E25"/>
  <c r="N214" i="122" l="1"/>
  <c r="L167" i="110"/>
  <c r="C17" i="126" l="1"/>
  <c r="C16"/>
  <c r="C15" s="1"/>
  <c r="C13"/>
  <c r="C12" s="1"/>
  <c r="C11" s="1"/>
  <c r="C10" l="1"/>
  <c r="C19"/>
  <c r="C20" s="1"/>
  <c r="Q27" i="125" l="1"/>
  <c r="Q25" s="1"/>
  <c r="P27"/>
  <c r="P25" s="1"/>
  <c r="O27"/>
  <c r="O25" s="1"/>
  <c r="N27"/>
  <c r="N25" s="1"/>
  <c r="M27"/>
  <c r="M25" s="1"/>
  <c r="I27"/>
  <c r="I25" s="1"/>
  <c r="J26"/>
  <c r="I26"/>
  <c r="F26"/>
  <c r="E26"/>
  <c r="D26"/>
  <c r="L25"/>
  <c r="K25"/>
  <c r="J25"/>
  <c r="H25"/>
  <c r="G25"/>
  <c r="Q24"/>
  <c r="R24" s="1"/>
  <c r="P24"/>
  <c r="O24"/>
  <c r="N24"/>
  <c r="M24"/>
  <c r="Q23"/>
  <c r="Q22" s="1"/>
  <c r="P23"/>
  <c r="O23"/>
  <c r="N23"/>
  <c r="M23"/>
  <c r="L22"/>
  <c r="L21" s="1"/>
  <c r="L20" s="1"/>
  <c r="K22"/>
  <c r="K21" s="1"/>
  <c r="J22"/>
  <c r="P22" s="1"/>
  <c r="P21" s="1"/>
  <c r="I22"/>
  <c r="H22"/>
  <c r="H21" s="1"/>
  <c r="G22"/>
  <c r="G21" s="1"/>
  <c r="J21"/>
  <c r="F21"/>
  <c r="F17" s="1"/>
  <c r="E21"/>
  <c r="E17" s="1"/>
  <c r="D21"/>
  <c r="D17" s="1"/>
  <c r="Q17"/>
  <c r="Q16" s="1"/>
  <c r="P17"/>
  <c r="P15" s="1"/>
  <c r="O17"/>
  <c r="O15" s="1"/>
  <c r="N17"/>
  <c r="N15" s="1"/>
  <c r="M17"/>
  <c r="M16" s="1"/>
  <c r="I17"/>
  <c r="L16"/>
  <c r="K16"/>
  <c r="J16"/>
  <c r="H16"/>
  <c r="I16" s="1"/>
  <c r="G16"/>
  <c r="L15"/>
  <c r="K15"/>
  <c r="J15"/>
  <c r="H15"/>
  <c r="I15" s="1"/>
  <c r="G15"/>
  <c r="F15"/>
  <c r="E15"/>
  <c r="D15"/>
  <c r="Q12"/>
  <c r="Q11" s="1"/>
  <c r="Q10" s="1"/>
  <c r="P12"/>
  <c r="P11" s="1"/>
  <c r="P10" s="1"/>
  <c r="O12"/>
  <c r="O11" s="1"/>
  <c r="O10" s="1"/>
  <c r="N12"/>
  <c r="N11" s="1"/>
  <c r="N10" s="1"/>
  <c r="M12"/>
  <c r="M11" s="1"/>
  <c r="M10" s="1"/>
  <c r="K12"/>
  <c r="K11" s="1"/>
  <c r="K10" s="1"/>
  <c r="J11"/>
  <c r="J10" s="1"/>
  <c r="I11"/>
  <c r="I10" s="1"/>
  <c r="H11"/>
  <c r="H10" s="1"/>
  <c r="G11"/>
  <c r="G10" s="1"/>
  <c r="E11"/>
  <c r="F10"/>
  <c r="E10"/>
  <c r="Q9"/>
  <c r="Q8" s="1"/>
  <c r="O9"/>
  <c r="O8" s="1"/>
  <c r="N9"/>
  <c r="N8" s="1"/>
  <c r="M9"/>
  <c r="K9"/>
  <c r="K8" s="1"/>
  <c r="K7" s="1"/>
  <c r="F9"/>
  <c r="F8" s="1"/>
  <c r="P8"/>
  <c r="J8"/>
  <c r="J7" s="1"/>
  <c r="H8"/>
  <c r="H7" s="1"/>
  <c r="G8"/>
  <c r="G7" s="1"/>
  <c r="E8"/>
  <c r="E7" s="1"/>
  <c r="D8"/>
  <c r="D7" s="1"/>
  <c r="D6" s="1"/>
  <c r="D25" s="1"/>
  <c r="K20" l="1"/>
  <c r="K14" s="1"/>
  <c r="K13" s="1"/>
  <c r="R12"/>
  <c r="R11" s="1"/>
  <c r="R10" s="1"/>
  <c r="L14"/>
  <c r="L13" s="1"/>
  <c r="P16"/>
  <c r="K6"/>
  <c r="E6"/>
  <c r="E25" s="1"/>
  <c r="E27" s="1"/>
  <c r="R17"/>
  <c r="R16" s="1"/>
  <c r="O22"/>
  <c r="O21" s="1"/>
  <c r="O20" s="1"/>
  <c r="O14" s="1"/>
  <c r="O13" s="1"/>
  <c r="N22"/>
  <c r="N21" s="1"/>
  <c r="N20" s="1"/>
  <c r="N14" s="1"/>
  <c r="N13" s="1"/>
  <c r="R9"/>
  <c r="M22"/>
  <c r="M21" s="1"/>
  <c r="M20" s="1"/>
  <c r="I21"/>
  <c r="I20" s="1"/>
  <c r="I14" s="1"/>
  <c r="I13" s="1"/>
  <c r="H20"/>
  <c r="H14" s="1"/>
  <c r="H13" s="1"/>
  <c r="H6"/>
  <c r="Q7"/>
  <c r="Q6" s="1"/>
  <c r="R27"/>
  <c r="R25" s="1"/>
  <c r="O7"/>
  <c r="O6" s="1"/>
  <c r="J6"/>
  <c r="M8"/>
  <c r="M7" s="1"/>
  <c r="M6" s="1"/>
  <c r="G6"/>
  <c r="N7"/>
  <c r="N6" s="1"/>
  <c r="L9"/>
  <c r="L8" s="1"/>
  <c r="L7" s="1"/>
  <c r="L6" s="1"/>
  <c r="Q15"/>
  <c r="G20"/>
  <c r="G14" s="1"/>
  <c r="G13" s="1"/>
  <c r="M15"/>
  <c r="L12"/>
  <c r="L11" s="1"/>
  <c r="L10" s="1"/>
  <c r="J20"/>
  <c r="J14" s="1"/>
  <c r="J13" s="1"/>
  <c r="F7"/>
  <c r="F6" s="1"/>
  <c r="F25" s="1"/>
  <c r="F27" s="1"/>
  <c r="I8"/>
  <c r="I7" s="1"/>
  <c r="I6" s="1"/>
  <c r="P7"/>
  <c r="P6" s="1"/>
  <c r="D27"/>
  <c r="D28"/>
  <c r="R8"/>
  <c r="R7" s="1"/>
  <c r="P20"/>
  <c r="P14" s="1"/>
  <c r="P13" s="1"/>
  <c r="O16"/>
  <c r="N16"/>
  <c r="R23"/>
  <c r="Q21"/>
  <c r="Q20" s="1"/>
  <c r="K28" l="1"/>
  <c r="L28"/>
  <c r="E28"/>
  <c r="R15"/>
  <c r="I28"/>
  <c r="G28"/>
  <c r="Q14"/>
  <c r="Q13" s="1"/>
  <c r="Q28" s="1"/>
  <c r="M14"/>
  <c r="M13" s="1"/>
  <c r="M28" s="1"/>
  <c r="R6"/>
  <c r="J28"/>
  <c r="T16" s="1"/>
  <c r="T17" s="1"/>
  <c r="O28"/>
  <c r="F28"/>
  <c r="H28"/>
  <c r="P28"/>
  <c r="N28"/>
  <c r="R22"/>
  <c r="R21"/>
  <c r="R20" s="1"/>
  <c r="R14" l="1"/>
  <c r="R13" s="1"/>
  <c r="R28" s="1"/>
  <c r="J73" i="12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</calcChain>
</file>

<file path=xl/sharedStrings.xml><?xml version="1.0" encoding="utf-8"?>
<sst xmlns="http://schemas.openxmlformats.org/spreadsheetml/2006/main" count="2551" uniqueCount="681">
  <si>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</si>
  <si>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</si>
  <si>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</si>
  <si>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</si>
  <si>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</si>
  <si>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</si>
  <si>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</si>
  <si>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</si>
  <si>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</si>
  <si>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</si>
  <si>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</si>
  <si>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</si>
  <si>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</si>
  <si>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</si>
  <si>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</si>
  <si>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</si>
  <si>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</si>
  <si>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</si>
  <si>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</si>
  <si>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</si>
  <si>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</si>
  <si>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</si>
  <si>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</si>
  <si>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</si>
  <si>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</si>
  <si>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</si>
  <si>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</si>
  <si>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</si>
  <si>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</si>
  <si>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</si>
  <si>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</si>
  <si>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</si>
  <si>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</si>
  <si>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</si>
  <si>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</si>
  <si>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</si>
  <si>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</si>
  <si>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</si>
  <si>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</si>
  <si>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</si>
  <si>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</si>
  <si>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</si>
  <si>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</si>
  <si>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</si>
  <si>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</si>
  <si>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</si>
  <si>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</si>
  <si>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</si>
  <si>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</si>
  <si>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</si>
  <si>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</si>
  <si>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</si>
  <si>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</si>
  <si>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</si>
  <si>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</si>
  <si>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</si>
  <si>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</si>
  <si>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</si>
  <si>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</si>
  <si>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</si>
  <si>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</si>
  <si>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</si>
  <si>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</si>
  <si>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</si>
  <si>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</si>
  <si>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</si>
  <si>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</si>
  <si>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</si>
  <si>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</si>
  <si>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</si>
  <si>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</si>
  <si>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</si>
  <si>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</si>
  <si>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</si>
  <si>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</si>
  <si>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</si>
  <si>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</si>
  <si>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</si>
  <si>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</si>
  <si>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</si>
  <si>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</si>
  <si>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</si>
  <si>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</si>
  <si>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</si>
  <si>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</si>
  <si>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</si>
  <si>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</si>
  <si>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</si>
  <si>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</si>
  <si>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</si>
  <si>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</si>
  <si>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</si>
  <si>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</si>
  <si>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</si>
  <si>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</si>
  <si>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</si>
  <si>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</si>
  <si>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</si>
  <si>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</si>
  <si>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</si>
  <si>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</si>
  <si>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</si>
  <si>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</si>
  <si>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</si>
  <si>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</si>
  <si>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</si>
  <si>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</si>
  <si>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</si>
  <si>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</si>
  <si>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</si>
  <si>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</si>
  <si>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</si>
  <si>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</si>
  <si>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</si>
  <si>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</si>
  <si>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</si>
  <si>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</si>
  <si>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</si>
  <si>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</si>
  <si>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</si>
  <si>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</si>
  <si>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</si>
  <si>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</si>
  <si>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</si>
  <si>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</si>
  <si>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</si>
  <si>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</si>
  <si>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</si>
  <si>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</si>
  <si>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</si>
  <si>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</si>
  <si>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</si>
  <si>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</si>
  <si>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</si>
  <si>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</si>
  <si>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</si>
  <si>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</si>
  <si>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</si>
  <si>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</si>
  <si>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</si>
  <si>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</si>
  <si>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</si>
  <si>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</si>
  <si>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</si>
  <si>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</si>
  <si>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</si>
  <si>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</si>
  <si>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</si>
  <si>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</si>
  <si>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</si>
  <si>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</si>
  <si>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</si>
  <si>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</si>
  <si>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</si>
  <si>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</si>
  <si>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</si>
  <si>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</si>
  <si>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</si>
  <si>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</si>
  <si>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</si>
  <si>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</si>
  <si>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</si>
  <si>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</si>
  <si>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</si>
  <si>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</si>
  <si>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</si>
  <si>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</si>
  <si>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</si>
  <si>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</si>
  <si>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</si>
  <si>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</si>
  <si>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</si>
  <si>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</si>
  <si>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</si>
  <si>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</si>
  <si>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</si>
  <si>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</si>
  <si>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</si>
  <si>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</si>
  <si>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</si>
  <si>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</si>
  <si>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</si>
  <si>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</si>
  <si>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</si>
  <si>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</si>
  <si>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</si>
  <si>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</si>
  <si>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</si>
  <si>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</si>
  <si>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</si>
  <si>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</si>
  <si>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</si>
  <si>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</si>
  <si>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</si>
  <si>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</si>
  <si>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</si>
  <si>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</si>
  <si>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</si>
  <si>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</si>
  <si>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</si>
  <si>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</si>
  <si>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</si>
  <si>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</si>
  <si>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</si>
  <si>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</si>
  <si>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</si>
  <si>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</si>
  <si>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</si>
  <si>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</si>
  <si>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</si>
  <si>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</si>
  <si>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</si>
  <si>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</si>
  <si>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</si>
  <si>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</si>
  <si>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</si>
  <si>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</si>
  <si>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</si>
  <si>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</si>
  <si>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</si>
  <si>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</si>
  <si>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>000 1 01 00000 00 0000 000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</si>
  <si>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</si>
  <si>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</si>
  <si>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</si>
  <si>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Платежи от государственных и муниципальных унитарных предприятий</t>
  </si>
  <si>
    <t>000 2 02 15001 00 0000 150</t>
  </si>
  <si>
    <t>993 2 02 15001 03 0000 150</t>
  </si>
  <si>
    <t>000 2 02 30024 00 0000 150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</si>
  <si>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</si>
  <si>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2.1.1.1</t>
  </si>
  <si>
    <t>2.1.1.2</t>
  </si>
  <si>
    <t>2.2</t>
  </si>
  <si>
    <t>2.2.1</t>
  </si>
  <si>
    <t>Приложение №2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</si>
  <si>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</si>
  <si>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</si>
  <si>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</si>
  <si>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</si>
  <si>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</si>
  <si>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</si>
  <si>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</si>
  <si>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</si>
  <si>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</si>
  <si>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</si>
  <si>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</si>
  <si>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</si>
  <si>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</si>
  <si>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</si>
  <si>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</si>
  <si>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0020100010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</si>
  <si>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</si>
  <si>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</si>
  <si>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</si>
  <si>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</si>
  <si>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</si>
  <si>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</si>
  <si>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</si>
  <si>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</si>
  <si>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</si>
  <si>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</si>
  <si>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 xml:space="preserve">Общеэкономические вопросы
</t>
  </si>
  <si>
    <t>0401</t>
  </si>
  <si>
    <t>0409</t>
  </si>
  <si>
    <t xml:space="preserve">Другие вопросы в области национальной экономики
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</si>
  <si>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</si>
  <si>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</si>
  <si>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</si>
  <si>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</si>
  <si>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</si>
  <si>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</si>
  <si>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</si>
  <si>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</si>
  <si>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</si>
  <si>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</si>
  <si>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</si>
  <si>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</si>
  <si>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</si>
  <si>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</si>
  <si>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</si>
  <si>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</si>
  <si>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</si>
  <si>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</si>
  <si>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</si>
  <si>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</si>
  <si>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</si>
  <si>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</si>
  <si>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</si>
  <si>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</si>
  <si>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 xml:space="preserve">Физическая культура 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</si>
  <si>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</si>
  <si>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</si>
  <si>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</si>
  <si>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</si>
  <si>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</si>
  <si>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ИТОГО:</t>
  </si>
  <si>
    <t>Код целевой статьи</t>
  </si>
  <si>
    <t>Код вида расходов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</si>
  <si>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</si>
  <si>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</si>
  <si>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</si>
  <si>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</si>
  <si>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</si>
  <si>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</si>
  <si>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</si>
  <si>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</si>
  <si>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</si>
  <si>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</si>
  <si>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</si>
  <si>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</si>
  <si>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</si>
  <si>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</si>
  <si>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</si>
  <si>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</si>
  <si>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</si>
  <si>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</si>
  <si>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</si>
  <si>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</si>
  <si>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</si>
  <si>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</si>
  <si>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</si>
  <si>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</si>
  <si>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</si>
  <si>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</si>
  <si>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</si>
  <si>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</si>
  <si>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</si>
  <si>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</si>
  <si>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</si>
  <si>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</si>
  <si>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</si>
  <si>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</si>
  <si>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Проведение выборов в представтельные органы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</si>
  <si>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</si>
  <si>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</si>
  <si>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</si>
  <si>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</si>
  <si>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</si>
  <si>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</si>
  <si>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</si>
  <si>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</si>
  <si>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Содержание муниципальной информационной службы</t>
  </si>
  <si>
    <t>33000 0007 0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</si>
  <si>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</si>
  <si>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</si>
  <si>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</si>
  <si>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</si>
  <si>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</si>
  <si>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</si>
  <si>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</si>
  <si>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79500 0052 0</t>
  </si>
  <si>
    <t>79500 0053 0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</si>
  <si>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</si>
  <si>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79500 0054 0</t>
  </si>
  <si>
    <t>79500 0055 0</t>
  </si>
  <si>
    <t>21900 0009 0</t>
  </si>
  <si>
    <t>51020 0020 0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</si>
  <si>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</si>
  <si>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</si>
  <si>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</si>
  <si>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</si>
  <si>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>Текущий ремонт и содержание дорог, расположенных в пределах границ муниципального образования</t>
  </si>
  <si>
    <t>31500 0011 0</t>
  </si>
  <si>
    <t xml:space="preserve">Иные бюджетные ассигнования
</t>
  </si>
  <si>
    <t>Уплата налогов, сборов и иных платежей</t>
  </si>
  <si>
    <t>34500 0012 0</t>
  </si>
  <si>
    <t>60000 0013 0</t>
  </si>
  <si>
    <t>60000 0014 0</t>
  </si>
  <si>
    <t>60000 0015 0</t>
  </si>
  <si>
    <t>60000 0016 0</t>
  </si>
  <si>
    <t>42800 0018 0</t>
  </si>
  <si>
    <t>43100 0019 0</t>
  </si>
  <si>
    <t>79500 0049 0</t>
  </si>
  <si>
    <t>45000 0020 1</t>
  </si>
  <si>
    <t>Расходы по содержанию и обеспечению МКУ "Лисий Нос"</t>
  </si>
  <si>
    <t>00200 0001 2</t>
  </si>
  <si>
    <t>45000 0020 2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</si>
  <si>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</si>
  <si>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</si>
  <si>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</si>
  <si>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</si>
  <si>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</si>
  <si>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</si>
  <si>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</si>
  <si>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</si>
  <si>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</si>
  <si>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</si>
  <si>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51200 0024 0</t>
  </si>
  <si>
    <t>45700 0025 1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</si>
  <si>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</si>
  <si>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>Приложение № 4</t>
  </si>
  <si>
    <t>№        п/п</t>
  </si>
  <si>
    <t>Код по ГРБС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</si>
  <si>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</si>
  <si>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</si>
  <si>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</si>
  <si>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</si>
  <si>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</si>
  <si>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</si>
  <si>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</si>
  <si>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</si>
  <si>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</si>
  <si>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 xml:space="preserve">Уплата налогов, сборов и иных платежей
</t>
  </si>
  <si>
    <t>1.2.1.2</t>
  </si>
  <si>
    <t>1.2.1.2.1</t>
  </si>
  <si>
    <t>1.2.1.2.1.1</t>
  </si>
  <si>
    <t>III</t>
  </si>
  <si>
    <t>991</t>
  </si>
  <si>
    <t>02001 0001 0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</si>
  <si>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</si>
  <si>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</si>
  <si>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</si>
  <si>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</si>
  <si>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</si>
  <si>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</si>
  <si>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</si>
  <si>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</si>
  <si>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</si>
  <si>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</si>
  <si>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</si>
  <si>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</si>
  <si>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</si>
  <si>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</si>
  <si>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</si>
  <si>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</si>
  <si>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</si>
  <si>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</si>
  <si>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</si>
  <si>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</si>
  <si>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</si>
  <si>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</si>
  <si>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</si>
  <si>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</si>
  <si>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</si>
  <si>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</si>
  <si>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</si>
  <si>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</si>
  <si>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</si>
  <si>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</si>
  <si>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</si>
  <si>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</si>
  <si>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</si>
  <si>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</si>
  <si>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</si>
  <si>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</si>
  <si>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</si>
  <si>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</si>
  <si>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</si>
  <si>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</si>
  <si>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</si>
  <si>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</si>
  <si>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</si>
  <si>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</si>
  <si>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</si>
  <si>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</si>
  <si>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</si>
  <si>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</si>
  <si>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</si>
  <si>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</si>
  <si>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</si>
  <si>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</si>
  <si>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</si>
  <si>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</si>
  <si>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</si>
  <si>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</si>
  <si>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</si>
  <si>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4.1.2</t>
  </si>
  <si>
    <t>4.1.2.1</t>
  </si>
  <si>
    <t>4.1.3</t>
  </si>
  <si>
    <t>4.1.3.1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</si>
  <si>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</si>
  <si>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</si>
  <si>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</si>
  <si>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</si>
  <si>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</si>
  <si>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</si>
  <si>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</si>
  <si>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</si>
  <si>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</si>
  <si>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</si>
  <si>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</si>
  <si>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</si>
  <si>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</si>
  <si>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</si>
  <si>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</si>
  <si>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</si>
  <si>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</si>
  <si>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</si>
  <si>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</si>
  <si>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</si>
  <si>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</si>
  <si>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</si>
  <si>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</si>
  <si>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</si>
  <si>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</si>
  <si>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</si>
  <si>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</si>
  <si>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</si>
  <si>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</si>
  <si>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</si>
  <si>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</si>
  <si>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</si>
  <si>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</si>
  <si>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</si>
  <si>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</si>
  <si>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</si>
  <si>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</si>
  <si>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8.1.1.1</t>
  </si>
  <si>
    <t>8.1.1.1.1</t>
  </si>
  <si>
    <t>8.1.1</t>
  </si>
  <si>
    <t>8.1.1.2</t>
  </si>
  <si>
    <t>8.1.1.2.1</t>
  </si>
  <si>
    <t>9</t>
  </si>
  <si>
    <t>9.1</t>
  </si>
  <si>
    <t>9.1.1</t>
  </si>
  <si>
    <t xml:space="preserve">                         Приложение № 5</t>
  </si>
  <si>
    <t xml:space="preserve">Источники финансирования дефицита местного бюджета муниципального 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</si>
  <si>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</si>
  <si>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</si>
  <si>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</si>
  <si>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</si>
  <si>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</si>
  <si>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</si>
  <si>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</si>
  <si>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</si>
  <si>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</si>
  <si>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</si>
  <si>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</si>
  <si>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</si>
  <si>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</si>
  <si>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</si>
  <si>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</si>
  <si>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</si>
  <si>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</si>
  <si>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</si>
  <si>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</si>
  <si>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</si>
  <si>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</si>
  <si>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</si>
  <si>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</si>
  <si>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Приложение № 1</t>
  </si>
  <si>
    <t>000 1 01 02000 01 0000 110</t>
  </si>
  <si>
    <t>182 1 01 02010 01 0000 110</t>
  </si>
  <si>
    <t>000 2 02 00000 00 0000 000</t>
  </si>
  <si>
    <t>000 2 02 10000 00 0000 150</t>
  </si>
  <si>
    <t>Дотации бюджетам системы Российской Федерации</t>
  </si>
  <si>
    <t>Дотации бюджетам внутригородских муниципальных образований городов федерального значения  на выравнивание   бюджетной обеспеченности из бюджета субъекта Российской Федерации</t>
  </si>
  <si>
    <t>993 2 02 15002 00 0000 150</t>
  </si>
  <si>
    <t>Дотации бюджетам на поддержку мер по обеспечению сбалансированности бюджетов</t>
  </si>
  <si>
    <t>993 2 02 15002 03 0000 150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</si>
  <si>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</si>
  <si>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000 2 02 03000 00 0000 150</t>
  </si>
  <si>
    <t>СУБВЕНЦИИ БЮДЖЕТАМ БЮДЖЕТНОЙ СИСТЕМЫ РОССИЙСКОЙ ФЕДЕРАЦИИ</t>
  </si>
  <si>
    <t xml:space="preserve">993 2 02 30024 03 0000 150 </t>
  </si>
  <si>
    <t xml:space="preserve">993 2 02 30024 03 0100 150 </t>
  </si>
  <si>
    <t xml:space="preserve">993 2 02 30024 03 0200 150 </t>
  </si>
  <si>
    <t xml:space="preserve">000 2 02 30027 00 0000 150 </t>
  </si>
  <si>
    <t xml:space="preserve">993 2 02 30027 03 0000 150 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</si>
  <si>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вознагрождение причетающееся приемному родителю</t>
  </si>
  <si>
    <t>2.2.2</t>
  </si>
  <si>
    <t xml:space="preserve">993 2 02 30027 03 0100 150 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</si>
  <si>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2021 год</t>
  </si>
  <si>
    <t>Сумма               (тыс. руб.)</t>
  </si>
  <si>
    <t xml:space="preserve">Обеспечение избирательной комиссии </t>
  </si>
  <si>
    <t>Дорожное хозяйство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</si>
  <si>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2021 год</t>
  </si>
  <si>
    <t xml:space="preserve">    Сумма    (тыс. руб.)</t>
  </si>
  <si>
    <t>830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</si>
  <si>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</si>
  <si>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</si>
  <si>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</si>
  <si>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50,0</t>
  </si>
  <si>
    <t>Муниципальная программа по участию в деятельности профилактике правонарушений в Санкт-Петербурге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</si>
  <si>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</si>
  <si>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</si>
  <si>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</si>
  <si>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оплачиваемых общественных работ</t>
  </si>
  <si>
    <t>51001 0010 0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</si>
  <si>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</si>
  <si>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Содействие развитию малого бизнеса на территории МО пос. Лисий Нос</t>
  </si>
  <si>
    <t>Благоустройство придомовых территорий и дворовых территорий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</si>
  <si>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</si>
  <si>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60000 0013 1</t>
  </si>
  <si>
    <t>Организация дополнительных парковочных мест на дворовых территориях.</t>
  </si>
  <si>
    <t>60000 0013 2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</si>
  <si>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</si>
  <si>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</si>
  <si>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Исполнение судебных актов</t>
  </si>
  <si>
    <t>60001 0013 3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</si>
  <si>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</si>
  <si>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</si>
  <si>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60000 0014 1</t>
  </si>
  <si>
    <t>Уборка территорий , тупиков и проездов</t>
  </si>
  <si>
    <t>60000 0014 3</t>
  </si>
  <si>
    <t>Озеленение территории муниципального образования</t>
  </si>
  <si>
    <t>Озеленение территорий, зеленых насаждений внутриквартального озеленения</t>
  </si>
  <si>
    <t>60000 0015 1</t>
  </si>
  <si>
    <t>Проведение санитарных рубок , удаление аварийных,больных деревьев и кустарников</t>
  </si>
  <si>
    <t>60000 0015 2</t>
  </si>
  <si>
    <t>Организация учета зеленых насаждений внутриквартального озеленения на территории МО пос. Лисий Нос</t>
  </si>
  <si>
    <t>60000 0015 5</t>
  </si>
  <si>
    <t>Прочие мероприятия в области благоустройства</t>
  </si>
  <si>
    <t>Создание зон отдыха. Обустройство, содержание и уборка детских площадок</t>
  </si>
  <si>
    <t>60000 0016 1</t>
  </si>
  <si>
    <t xml:space="preserve">Обустройство, содержание и уборка спортивных площадок </t>
  </si>
  <si>
    <t>60000 0016 2</t>
  </si>
  <si>
    <t>Выполнение оформления к праздничным мероприятиям</t>
  </si>
  <si>
    <t>60000 0016 3</t>
  </si>
  <si>
    <t>Размещение и содержание наружной инфйормации в части указателей, информационных щитов и стендов</t>
  </si>
  <si>
    <t>60000 0016 4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</si>
  <si>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</si>
  <si>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Проведение работ по военно-патриотическому воспитанию граждан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</si>
  <si>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</si>
  <si>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</si>
  <si>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</si>
  <si>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110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</si>
  <si>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</si>
  <si>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Периодические издания, учрежденные представительными органами местного самоуправления</t>
  </si>
  <si>
    <t xml:space="preserve">                                   ВЕДОМСТВЕННАЯ СТРУКТУРА</t>
  </si>
  <si>
    <t xml:space="preserve"> РАСХОДОВ МЕСТНОГО БЮДЖЕТА МУНИЦИПАЛЬНОГО ОБРАЗОВАНИЯ ПОСЕЛОК ЛИСИЙ НОС НА 2021 год</t>
  </si>
  <si>
    <t>Главный распорядитель бюджетных средств - Муниципальный Совет муниципального образования п.Лисий Нос (ГРБС)</t>
  </si>
  <si>
    <t>1.2.1.1.2.2</t>
  </si>
  <si>
    <t>1.2.1.1.2.3</t>
  </si>
  <si>
    <t>1.2.1.1.2.4</t>
  </si>
  <si>
    <t>Главный распорядитель бюджетных средств - Избирательная комиссия муниципального образования п.Лисий Нос (ГРБС)</t>
  </si>
  <si>
    <t>Содержание и обеспечение деятельности Избирательной комиссии муниципального образования</t>
  </si>
  <si>
    <t>0020 100010</t>
  </si>
  <si>
    <t>Главный распорядитель бюджетных средств - Местная администрация муниципального образования п.Лисий Нос (ГРБС)</t>
  </si>
  <si>
    <t>1.3.1.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</si>
  <si>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</si>
  <si>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3.1.2</t>
  </si>
  <si>
    <t>3.1.1.1.2</t>
  </si>
  <si>
    <t>4.1.1.1.1</t>
  </si>
  <si>
    <t>4.1.2.1.1</t>
  </si>
  <si>
    <t>4.1.3.1.1</t>
  </si>
  <si>
    <t>4.1.3.1.2</t>
  </si>
  <si>
    <t>4.1.4.1.1</t>
  </si>
  <si>
    <t>4.1.4.1.1.1</t>
  </si>
  <si>
    <t>Уборка территорий, тупиков и проездов</t>
  </si>
  <si>
    <t>4.1.4.2.1</t>
  </si>
  <si>
    <t>4.1.4.2.1.1</t>
  </si>
  <si>
    <t>4.1.5.1.1</t>
  </si>
  <si>
    <t>4.1.5.1.1.1</t>
  </si>
  <si>
    <t>4.1.5.2.1</t>
  </si>
  <si>
    <t>4.1.5.2.1.1</t>
  </si>
  <si>
    <t>4.1.5.2.1.2</t>
  </si>
  <si>
    <t>4.1.5.3</t>
  </si>
  <si>
    <t>4.1.5.3.1</t>
  </si>
  <si>
    <t>4.1.5.3.1.1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</si>
  <si>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</si>
  <si>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</si>
  <si>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</si>
  <si>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</si>
  <si>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</si>
  <si>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</si>
  <si>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</si>
  <si>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4.1.6.2.2</t>
  </si>
  <si>
    <t>4.1.6.2.2.1</t>
  </si>
  <si>
    <t>4.1.6.3</t>
  </si>
  <si>
    <t>4.1.6.3.1</t>
  </si>
  <si>
    <t>4.1.6.3.1.1</t>
  </si>
  <si>
    <t>4.1.6.4</t>
  </si>
  <si>
    <t>4.1.6.4.1.1.</t>
  </si>
  <si>
    <t>6.1.1.2</t>
  </si>
  <si>
    <t>6.1.1.2.1</t>
  </si>
  <si>
    <t>6.1.1.2.1.1</t>
  </si>
  <si>
    <t>Периодические издания, учрежденные органами местного самоуправления</t>
  </si>
  <si>
    <t>9.1.2.1</t>
  </si>
  <si>
    <t>9.1.2.1.1</t>
  </si>
  <si>
    <t xml:space="preserve">образования пос. Лисий Нос  </t>
  </si>
  <si>
    <t>на 2021 год</t>
  </si>
  <si>
    <t>(тыс.руб.)</t>
  </si>
  <si>
    <t xml:space="preserve"> Сумма </t>
  </si>
  <si>
    <t xml:space="preserve"> МЕСТНОГО БЮДЖЕТА МУНИЦИПАЛЬНОГО ОБРАЗОВАНИЯ ПОСЕЛОК ЛИСИЙ НОС НА 2021 год</t>
  </si>
  <si>
    <t>000 1 11 07000 00 0000 120</t>
  </si>
  <si>
    <t>к решению Муниципального Совета МО пос. Лисий Нос № 115 от 15.12.2021 года</t>
  </si>
  <si>
    <t>Приложение 5</t>
  </si>
  <si>
    <t>Приложение 4</t>
  </si>
  <si>
    <t>Приложение 3</t>
  </si>
  <si>
    <t>Приложение 2</t>
  </si>
  <si>
    <t>Приложение 1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</si>
</sst>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#,##0.0"/>
    <numFmt numFmtId="166" formatCode="0.0"/>
    <numFmt numFmtId="167" formatCode="#,##0.00&quot;р.&quot;"/>
    <numFmt numFmtId="168" formatCode="0.0%"/>
    <numFmt numFmtId="169" formatCode="#,##0&quot;р.&quot;"/>
  </numFmts>
  <fonts count="46">
    <font>
      <sz val="10"/>
      <name val="MS Sans Serif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Arial Narrow"/>
      <family val="2"/>
      <charset val="204"/>
    </font>
    <font>
      <b/>
      <sz val="10"/>
      <color rgb="FFFF0000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9" fillId="0" borderId="0"/>
    <xf numFmtId="0" fontId="20" fillId="0" borderId="0" applyNumberFormat="0" applyFont="0" applyFill="0" applyBorder="0" applyProtection="0"/>
    <xf numFmtId="0" fontId="15" fillId="0" borderId="0"/>
    <xf numFmtId="0" fontId="20" fillId="0" borderId="0" applyNumberFormat="0" applyFont="0" applyFill="0" applyBorder="0" applyProtection="0"/>
    <xf numFmtId="0" fontId="20" fillId="0" borderId="0" applyNumberFormat="0" applyFont="0" applyFill="0" applyBorder="0" applyProtection="0"/>
    <xf numFmtId="0" fontId="15" fillId="0" borderId="0"/>
    <xf numFmtId="0" fontId="20" fillId="0" borderId="0" applyNumberFormat="0" applyFont="0" applyFill="0" applyBorder="0" applyProtection="0"/>
    <xf numFmtId="0" fontId="20" fillId="0" borderId="0" applyNumberFormat="0" applyFont="0" applyFill="0" applyBorder="0" applyProtection="0"/>
  </cellStyleXfs>
  <cellXfs count="741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166" fontId="5" fillId="0" borderId="2" xfId="4" applyNumberFormat="1" applyFont="1" applyFill="1" applyBorder="1" applyAlignment="1" applyProtection="1">
      <alignment horizontal="center" vertical="center" wrapText="1"/>
    </xf>
    <xf numFmtId="0" fontId="5" fillId="3" borderId="2" xfId="4" applyNumberFormat="1" applyFont="1" applyFill="1" applyBorder="1" applyAlignment="1" applyProtection="1">
      <alignment horizontal="center" vertical="center"/>
    </xf>
    <xf numFmtId="3" fontId="5" fillId="3" borderId="2" xfId="4" applyNumberFormat="1" applyFont="1" applyFill="1" applyBorder="1" applyAlignment="1" applyProtection="1">
      <alignment horizontal="center" vertical="center"/>
    </xf>
    <xf numFmtId="0" fontId="5" fillId="3" borderId="2" xfId="4" applyNumberFormat="1" applyFont="1" applyFill="1" applyBorder="1" applyAlignment="1" applyProtection="1">
      <alignment horizontal="left" vertical="center"/>
    </xf>
    <xf numFmtId="166" fontId="5" fillId="3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/>
    </xf>
    <xf numFmtId="3" fontId="5" fillId="4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 wrapText="1"/>
    </xf>
    <xf numFmtId="166" fontId="5" fillId="4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left" vertical="center"/>
    </xf>
    <xf numFmtId="3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center" wrapText="1"/>
    </xf>
    <xf numFmtId="166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center" vertical="center"/>
    </xf>
    <xf numFmtId="0" fontId="2" fillId="5" borderId="2" xfId="4" applyNumberFormat="1" applyFont="1" applyFill="1" applyBorder="1" applyAlignment="1" applyProtection="1">
      <alignment horizontal="left" vertical="center" wrapText="1"/>
    </xf>
    <xf numFmtId="0" fontId="2" fillId="0" borderId="2" xfId="4" applyNumberFormat="1" applyFont="1" applyFill="1" applyBorder="1" applyAlignment="1" applyProtection="1">
      <alignment horizontal="center" vertical="center"/>
    </xf>
    <xf numFmtId="166" fontId="5" fillId="6" borderId="2" xfId="4" applyNumberFormat="1" applyFont="1" applyFill="1" applyBorder="1" applyAlignment="1" applyProtection="1">
      <alignment horizontal="center" vertical="center"/>
    </xf>
    <xf numFmtId="166" fontId="2" fillId="2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/>
    </xf>
    <xf numFmtId="3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 wrapText="1"/>
    </xf>
    <xf numFmtId="49" fontId="2" fillId="2" borderId="2" xfId="4" applyNumberFormat="1" applyFont="1" applyFill="1" applyBorder="1" applyAlignment="1" applyProtection="1">
      <alignment horizontal="left" vertical="center"/>
    </xf>
    <xf numFmtId="0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left" vertical="center" wrapText="1"/>
    </xf>
    <xf numFmtId="0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vertical="center" wrapText="1"/>
    </xf>
    <xf numFmtId="165" fontId="5" fillId="6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top" wrapText="1"/>
    </xf>
    <xf numFmtId="166" fontId="5" fillId="0" borderId="2" xfId="4" applyNumberFormat="1" applyFont="1" applyFill="1" applyBorder="1" applyAlignment="1" applyProtection="1">
      <alignment horizontal="center" vertical="center"/>
    </xf>
    <xf numFmtId="166" fontId="2" fillId="4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top" wrapText="1"/>
    </xf>
    <xf numFmtId="166" fontId="2" fillId="3" borderId="2" xfId="4" applyNumberFormat="1" applyFont="1" applyFill="1" applyBorder="1" applyAlignment="1" applyProtection="1">
      <alignment horizontal="center" vertical="center"/>
    </xf>
    <xf numFmtId="166" fontId="2" fillId="6" borderId="2" xfId="4" applyNumberFormat="1" applyFont="1" applyFill="1" applyBorder="1" applyAlignment="1" applyProtection="1">
      <alignment horizontal="center" vertical="center"/>
    </xf>
    <xf numFmtId="49" fontId="5" fillId="0" borderId="2" xfId="4" applyNumberFormat="1" applyFont="1" applyFill="1" applyBorder="1" applyAlignment="1" applyProtection="1">
      <alignment horizontal="left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165" fontId="5" fillId="0" borderId="2" xfId="4" applyNumberFormat="1" applyFont="1" applyFill="1" applyBorder="1" applyAlignment="1" applyProtection="1">
      <alignment horizontal="center" vertical="center"/>
    </xf>
    <xf numFmtId="166" fontId="5" fillId="2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right" vertical="top"/>
    </xf>
    <xf numFmtId="166" fontId="1" fillId="0" borderId="5" xfId="4" applyNumberFormat="1" applyFont="1" applyFill="1" applyBorder="1" applyAlignment="1" applyProtection="1">
      <alignment horizontal="center" vertical="center" wrapText="1"/>
    </xf>
    <xf numFmtId="166" fontId="1" fillId="0" borderId="6" xfId="4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3" borderId="2" xfId="4" applyNumberFormat="1" applyFont="1" applyFill="1" applyBorder="1" applyAlignment="1" applyProtection="1">
      <alignment horizontal="center" vertical="center"/>
    </xf>
    <xf numFmtId="166" fontId="4" fillId="3" borderId="5" xfId="4" applyNumberFormat="1" applyFont="1" applyFill="1" applyBorder="1" applyAlignment="1" applyProtection="1">
      <alignment horizontal="center" vertical="center"/>
    </xf>
    <xf numFmtId="166" fontId="4" fillId="3" borderId="6" xfId="4" applyNumberFormat="1" applyFont="1" applyFill="1" applyBorder="1" applyAlignment="1" applyProtection="1">
      <alignment horizontal="center" vertical="center"/>
    </xf>
    <xf numFmtId="165" fontId="5" fillId="3" borderId="2" xfId="0" applyNumberFormat="1" applyFont="1" applyFill="1" applyBorder="1" applyAlignment="1" applyProtection="1">
      <alignment horizontal="center" vertical="center"/>
    </xf>
    <xf numFmtId="165" fontId="5" fillId="4" borderId="2" xfId="4" applyNumberFormat="1" applyFont="1" applyFill="1" applyBorder="1" applyAlignment="1" applyProtection="1">
      <alignment horizontal="center" vertical="center"/>
    </xf>
    <xf numFmtId="166" fontId="4" fillId="4" borderId="7" xfId="4" applyNumberFormat="1" applyFont="1" applyFill="1" applyBorder="1" applyAlignment="1" applyProtection="1">
      <alignment horizontal="center" vertical="center"/>
    </xf>
    <xf numFmtId="166" fontId="4" fillId="4" borderId="8" xfId="4" applyNumberFormat="1" applyFont="1" applyFill="1" applyBorder="1" applyAlignment="1" applyProtection="1">
      <alignment horizontal="center" vertical="center"/>
    </xf>
    <xf numFmtId="165" fontId="5" fillId="4" borderId="2" xfId="0" applyNumberFormat="1" applyFont="1" applyFill="1" applyBorder="1" applyAlignment="1" applyProtection="1">
      <alignment horizontal="center" vertical="center"/>
    </xf>
    <xf numFmtId="166" fontId="2" fillId="0" borderId="9" xfId="4" applyNumberFormat="1" applyFont="1" applyFill="1" applyBorder="1" applyAlignment="1" applyProtection="1">
      <alignment horizontal="center" vertical="center"/>
    </xf>
    <xf numFmtId="166" fontId="2" fillId="0" borderId="10" xfId="4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6" fontId="2" fillId="0" borderId="11" xfId="4" applyNumberFormat="1" applyFont="1" applyFill="1" applyBorder="1" applyAlignment="1" applyProtection="1">
      <alignment horizontal="center" vertical="center"/>
    </xf>
    <xf numFmtId="166" fontId="2" fillId="0" borderId="12" xfId="4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6" fontId="4" fillId="4" borderId="5" xfId="4" applyNumberFormat="1" applyFont="1" applyFill="1" applyBorder="1" applyAlignment="1" applyProtection="1">
      <alignment horizontal="center" vertical="center"/>
    </xf>
    <xf numFmtId="166" fontId="4" fillId="4" borderId="13" xfId="4" applyNumberFormat="1" applyFont="1" applyFill="1" applyBorder="1" applyAlignment="1" applyProtection="1">
      <alignment horizontal="center" vertical="center"/>
    </xf>
    <xf numFmtId="165" fontId="2" fillId="4" borderId="2" xfId="0" applyNumberFormat="1" applyFont="1" applyFill="1" applyBorder="1" applyAlignment="1" applyProtection="1">
      <alignment horizontal="center" vertical="center"/>
    </xf>
    <xf numFmtId="166" fontId="5" fillId="4" borderId="14" xfId="4" applyNumberFormat="1" applyFont="1" applyFill="1" applyBorder="1" applyAlignment="1" applyProtection="1">
      <alignment horizontal="center" vertical="center"/>
    </xf>
    <xf numFmtId="166" fontId="5" fillId="4" borderId="3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66" fontId="5" fillId="4" borderId="5" xfId="4" applyNumberFormat="1" applyFont="1" applyFill="1" applyBorder="1" applyAlignment="1" applyProtection="1">
      <alignment horizontal="center" vertical="center"/>
    </xf>
    <xf numFmtId="166" fontId="5" fillId="4" borderId="13" xfId="4" applyNumberFormat="1" applyFont="1" applyFill="1" applyBorder="1" applyAlignment="1" applyProtection="1">
      <alignment horizontal="center" vertical="center"/>
    </xf>
    <xf numFmtId="166" fontId="2" fillId="0" borderId="15" xfId="4" applyNumberFormat="1" applyFont="1" applyFill="1" applyBorder="1" applyAlignment="1" applyProtection="1">
      <alignment horizontal="center" vertical="center"/>
    </xf>
    <xf numFmtId="166" fontId="2" fillId="0" borderId="14" xfId="4" applyNumberFormat="1" applyFont="1" applyFill="1" applyBorder="1" applyAlignment="1" applyProtection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166" fontId="5" fillId="3" borderId="5" xfId="4" applyNumberFormat="1" applyFont="1" applyFill="1" applyBorder="1" applyAlignment="1" applyProtection="1">
      <alignment horizontal="center" vertical="center"/>
    </xf>
    <xf numFmtId="166" fontId="5" fillId="3" borderId="13" xfId="4" applyNumberFormat="1" applyFont="1" applyFill="1" applyBorder="1" applyAlignment="1" applyProtection="1">
      <alignment horizontal="center" vertical="center"/>
    </xf>
    <xf numFmtId="166" fontId="5" fillId="4" borderId="7" xfId="4" applyNumberFormat="1" applyFont="1" applyFill="1" applyBorder="1" applyAlignment="1" applyProtection="1">
      <alignment horizontal="center" vertical="center"/>
    </xf>
    <xf numFmtId="166" fontId="5" fillId="4" borderId="16" xfId="4" applyNumberFormat="1" applyFont="1" applyFill="1" applyBorder="1" applyAlignment="1" applyProtection="1">
      <alignment horizontal="center" vertical="center"/>
    </xf>
    <xf numFmtId="166" fontId="5" fillId="0" borderId="15" xfId="4" applyNumberFormat="1" applyFont="1" applyFill="1" applyBorder="1" applyAlignment="1" applyProtection="1">
      <alignment horizontal="center" vertical="center"/>
    </xf>
    <xf numFmtId="166" fontId="5" fillId="0" borderId="10" xfId="4" applyNumberFormat="1" applyFont="1" applyFill="1" applyBorder="1" applyAlignment="1" applyProtection="1">
      <alignment horizontal="center" vertical="center"/>
    </xf>
    <xf numFmtId="166" fontId="5" fillId="0" borderId="14" xfId="4" applyNumberFormat="1" applyFont="1" applyFill="1" applyBorder="1" applyAlignment="1" applyProtection="1">
      <alignment horizontal="center" vertical="center"/>
    </xf>
    <xf numFmtId="166" fontId="5" fillId="0" borderId="3" xfId="4" applyNumberFormat="1" applyFont="1" applyFill="1" applyBorder="1" applyAlignment="1" applyProtection="1">
      <alignment horizontal="center" vertical="center"/>
    </xf>
    <xf numFmtId="166" fontId="2" fillId="0" borderId="17" xfId="4" applyNumberFormat="1" applyFont="1" applyFill="1" applyBorder="1" applyAlignment="1" applyProtection="1">
      <alignment horizontal="center" vertical="center"/>
    </xf>
    <xf numFmtId="166" fontId="2" fillId="0" borderId="18" xfId="4" applyNumberFormat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/>
    </xf>
    <xf numFmtId="166" fontId="2" fillId="2" borderId="15" xfId="4" applyNumberFormat="1" applyFont="1" applyFill="1" applyBorder="1" applyAlignment="1" applyProtection="1">
      <alignment horizontal="center" vertical="center"/>
    </xf>
    <xf numFmtId="166" fontId="2" fillId="2" borderId="10" xfId="4" applyNumberFormat="1" applyFont="1" applyFill="1" applyBorder="1" applyAlignment="1" applyProtection="1">
      <alignment horizontal="center" vertical="center"/>
    </xf>
    <xf numFmtId="166" fontId="5" fillId="2" borderId="19" xfId="4" applyNumberFormat="1" applyFont="1" applyFill="1" applyBorder="1" applyAlignment="1" applyProtection="1">
      <alignment horizontal="center" vertical="center"/>
    </xf>
    <xf numFmtId="166" fontId="5" fillId="2" borderId="6" xfId="4" applyNumberFormat="1" applyFont="1" applyFill="1" applyBorder="1" applyAlignment="1" applyProtection="1">
      <alignment horizontal="center" vertical="center"/>
    </xf>
    <xf numFmtId="166" fontId="2" fillId="2" borderId="14" xfId="4" applyNumberFormat="1" applyFont="1" applyFill="1" applyBorder="1" applyAlignment="1" applyProtection="1">
      <alignment horizontal="center" vertical="center"/>
    </xf>
    <xf numFmtId="166" fontId="2" fillId="2" borderId="3" xfId="4" applyNumberFormat="1" applyFont="1" applyFill="1" applyBorder="1" applyAlignment="1" applyProtection="1">
      <alignment horizontal="center" vertical="center"/>
    </xf>
    <xf numFmtId="165" fontId="12" fillId="0" borderId="15" xfId="4" applyNumberFormat="1" applyFont="1" applyFill="1" applyBorder="1" applyAlignment="1" applyProtection="1">
      <alignment horizontal="center" vertical="center"/>
    </xf>
    <xf numFmtId="165" fontId="12" fillId="0" borderId="10" xfId="4" applyNumberFormat="1" applyFont="1" applyFill="1" applyBorder="1" applyAlignment="1" applyProtection="1">
      <alignment horizontal="center" vertical="center"/>
    </xf>
    <xf numFmtId="166" fontId="5" fillId="0" borderId="5" xfId="4" applyNumberFormat="1" applyFont="1" applyFill="1" applyBorder="1" applyAlignment="1" applyProtection="1">
      <alignment horizontal="center" vertical="center"/>
    </xf>
    <xf numFmtId="166" fontId="5" fillId="0" borderId="13" xfId="4" applyNumberFormat="1" applyFont="1" applyFill="1" applyBorder="1" applyAlignment="1" applyProtection="1">
      <alignment horizontal="center" vertical="center"/>
    </xf>
    <xf numFmtId="166" fontId="5" fillId="2" borderId="15" xfId="4" applyNumberFormat="1" applyFont="1" applyFill="1" applyBorder="1" applyAlignment="1" applyProtection="1">
      <alignment horizontal="center" vertical="center"/>
    </xf>
    <xf numFmtId="166" fontId="5" fillId="2" borderId="10" xfId="4" applyNumberFormat="1" applyFont="1" applyFill="1" applyBorder="1" applyAlignment="1" applyProtection="1">
      <alignment horizontal="center" vertical="center"/>
    </xf>
    <xf numFmtId="166" fontId="2" fillId="0" borderId="4" xfId="4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10" fillId="0" borderId="20" xfId="0" applyNumberFormat="1" applyFont="1" applyFill="1" applyBorder="1" applyAlignment="1" applyProtection="1">
      <alignment vertical="center"/>
    </xf>
    <xf numFmtId="0" fontId="5" fillId="0" borderId="2" xfId="4" applyNumberFormat="1" applyFont="1" applyFill="1" applyBorder="1" applyAlignment="1" applyProtection="1">
      <alignment horizontal="center" vertical="top"/>
    </xf>
    <xf numFmtId="0" fontId="5" fillId="0" borderId="2" xfId="4" applyNumberFormat="1" applyFont="1" applyFill="1" applyBorder="1" applyAlignment="1" applyProtection="1">
      <alignment horizontal="left" vertical="top"/>
    </xf>
    <xf numFmtId="0" fontId="13" fillId="0" borderId="21" xfId="4" applyNumberFormat="1" applyFont="1" applyFill="1" applyBorder="1" applyAlignment="1" applyProtection="1">
      <alignment horizontal="center" vertical="center"/>
    </xf>
    <xf numFmtId="0" fontId="14" fillId="0" borderId="22" xfId="4" applyNumberFormat="1" applyFont="1" applyFill="1" applyBorder="1" applyAlignment="1" applyProtection="1">
      <alignment horizontal="center" vertical="center"/>
    </xf>
    <xf numFmtId="0" fontId="12" fillId="0" borderId="10" xfId="4" applyNumberFormat="1" applyFont="1" applyFill="1" applyBorder="1" applyAlignment="1" applyProtection="1">
      <alignment horizontal="center" vertical="center" wrapText="1"/>
    </xf>
    <xf numFmtId="165" fontId="12" fillId="0" borderId="23" xfId="4" applyNumberFormat="1" applyFont="1" applyFill="1" applyBorder="1" applyAlignment="1" applyProtection="1">
      <alignment horizontal="center" vertical="center"/>
    </xf>
    <xf numFmtId="0" fontId="11" fillId="0" borderId="24" xfId="4" applyNumberFormat="1" applyFont="1" applyFill="1" applyBorder="1" applyAlignment="1" applyProtection="1">
      <alignment horizontal="center" vertical="center"/>
    </xf>
    <xf numFmtId="166" fontId="12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5" fontId="12" fillId="0" borderId="28" xfId="4" applyNumberFormat="1" applyFont="1" applyFill="1" applyBorder="1" applyAlignment="1" applyProtection="1">
      <alignment horizontal="center" vertical="center"/>
    </xf>
    <xf numFmtId="165" fontId="12" fillId="0" borderId="2" xfId="4" applyNumberFormat="1" applyFont="1" applyFill="1" applyBorder="1" applyAlignment="1" applyProtection="1">
      <alignment horizontal="center" vertical="center"/>
    </xf>
    <xf numFmtId="165" fontId="12" fillId="0" borderId="5" xfId="4" applyNumberFormat="1" applyFont="1" applyFill="1" applyBorder="1" applyAlignment="1" applyProtection="1">
      <alignment horizontal="center" vertical="center"/>
    </xf>
    <xf numFmtId="165" fontId="12" fillId="0" borderId="6" xfId="4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164" fontId="15" fillId="0" borderId="0" xfId="3" applyNumberFormat="1" applyFont="1" applyFill="1" applyBorder="1" applyAlignment="1" applyProtection="1">
      <alignment horizontal="right" vertical="top"/>
    </xf>
    <xf numFmtId="9" fontId="15" fillId="0" borderId="0" xfId="3" applyNumberFormat="1" applyFont="1" applyFill="1" applyBorder="1" applyAlignment="1" applyProtection="1">
      <alignment vertical="top"/>
    </xf>
    <xf numFmtId="167" fontId="15" fillId="0" borderId="0" xfId="3" applyNumberFormat="1" applyFont="1" applyFill="1" applyBorder="1" applyAlignment="1" applyProtection="1">
      <alignment horizontal="right" vertical="top"/>
    </xf>
    <xf numFmtId="0" fontId="15" fillId="0" borderId="0" xfId="3"/>
    <xf numFmtId="0" fontId="15" fillId="0" borderId="0" xfId="3" applyNumberFormat="1" applyFill="1" applyBorder="1" applyAlignment="1" applyProtection="1">
      <alignment vertical="top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center"/>
    </xf>
    <xf numFmtId="164" fontId="15" fillId="0" borderId="29" xfId="3" applyNumberFormat="1" applyFill="1" applyBorder="1" applyAlignment="1" applyProtection="1">
      <alignment horizontal="center" vertical="center"/>
    </xf>
    <xf numFmtId="9" fontId="15" fillId="0" borderId="29" xfId="3" applyNumberFormat="1" applyFont="1" applyFill="1" applyBorder="1" applyAlignment="1" applyProtection="1">
      <alignment horizontal="center" vertical="center"/>
    </xf>
    <xf numFmtId="167" fontId="15" fillId="0" borderId="30" xfId="3" applyNumberFormat="1" applyFill="1" applyBorder="1" applyAlignment="1" applyProtection="1">
      <alignment horizontal="center" vertical="center"/>
    </xf>
    <xf numFmtId="0" fontId="15" fillId="0" borderId="24" xfId="3" applyNumberFormat="1" applyFont="1" applyFill="1" applyBorder="1" applyAlignment="1" applyProtection="1">
      <alignment horizontal="center" vertical="top"/>
    </xf>
    <xf numFmtId="164" fontId="15" fillId="0" borderId="24" xfId="3" applyNumberFormat="1" applyFont="1" applyFill="1" applyBorder="1" applyAlignment="1" applyProtection="1">
      <alignment horizontal="right" vertical="top"/>
    </xf>
    <xf numFmtId="9" fontId="15" fillId="0" borderId="24" xfId="3" applyNumberFormat="1" applyFont="1" applyFill="1" applyBorder="1" applyAlignment="1" applyProtection="1">
      <alignment horizontal="center" vertical="top"/>
    </xf>
    <xf numFmtId="167" fontId="15" fillId="0" borderId="23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horizontal="center" vertical="top"/>
    </xf>
    <xf numFmtId="0" fontId="15" fillId="0" borderId="2" xfId="3" applyNumberFormat="1" applyFill="1" applyBorder="1" applyAlignment="1" applyProtection="1">
      <alignment horizontal="center" vertical="top"/>
    </xf>
    <xf numFmtId="3" fontId="15" fillId="0" borderId="2" xfId="3" applyNumberFormat="1" applyFont="1" applyFill="1" applyBorder="1" applyAlignment="1" applyProtection="1">
      <alignment horizontal="center" vertical="top"/>
    </xf>
    <xf numFmtId="168" fontId="15" fillId="0" borderId="2" xfId="3" applyNumberForma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horizontal="center" vertical="top"/>
    </xf>
    <xf numFmtId="167" fontId="0" fillId="0" borderId="31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vertical="top"/>
    </xf>
    <xf numFmtId="164" fontId="15" fillId="0" borderId="2" xfId="3" applyNumberFormat="1" applyFont="1" applyFill="1" applyBorder="1" applyAlignment="1" applyProtection="1">
      <alignment horizontal="right" vertical="top"/>
    </xf>
    <xf numFmtId="167" fontId="15" fillId="0" borderId="31" xfId="3" applyNumberFormat="1" applyFont="1" applyFill="1" applyBorder="1" applyAlignment="1" applyProtection="1">
      <alignment horizontal="right" vertical="top"/>
    </xf>
    <xf numFmtId="0" fontId="15" fillId="0" borderId="32" xfId="3" applyNumberFormat="1" applyFill="1" applyBorder="1" applyAlignment="1" applyProtection="1">
      <alignment vertical="top"/>
    </xf>
    <xf numFmtId="0" fontId="15" fillId="0" borderId="32" xfId="3" applyNumberFormat="1" applyFont="1" applyFill="1" applyBorder="1" applyAlignment="1" applyProtection="1">
      <alignment horizontal="center" vertical="top"/>
    </xf>
    <xf numFmtId="3" fontId="15" fillId="0" borderId="32" xfId="3" applyNumberFormat="1" applyFont="1" applyFill="1" applyBorder="1" applyAlignment="1" applyProtection="1">
      <alignment horizontal="center" vertical="top"/>
    </xf>
    <xf numFmtId="9" fontId="15" fillId="0" borderId="32" xfId="3" applyNumberFormat="1" applyFont="1" applyFill="1" applyBorder="1" applyAlignment="1" applyProtection="1">
      <alignment horizontal="center" vertical="top"/>
    </xf>
    <xf numFmtId="0" fontId="15" fillId="0" borderId="28" xfId="3" applyNumberFormat="1" applyFill="1" applyBorder="1" applyAlignment="1" applyProtection="1">
      <alignment horizontal="center" vertical="top"/>
    </xf>
    <xf numFmtId="3" fontId="15" fillId="0" borderId="28" xfId="3" applyNumberFormat="1" applyFont="1" applyFill="1" applyBorder="1" applyAlignment="1" applyProtection="1">
      <alignment horizontal="center" vertical="top"/>
    </xf>
    <xf numFmtId="168" fontId="15" fillId="0" borderId="28" xfId="3" applyNumberFormat="1" applyFill="1" applyBorder="1" applyAlignment="1" applyProtection="1">
      <alignment horizontal="right" vertical="top"/>
    </xf>
    <xf numFmtId="9" fontId="15" fillId="0" borderId="28" xfId="3" applyNumberFormat="1" applyFont="1" applyFill="1" applyBorder="1" applyAlignment="1" applyProtection="1">
      <alignment horizontal="center" vertical="top"/>
    </xf>
    <xf numFmtId="0" fontId="15" fillId="0" borderId="28" xfId="3" applyNumberFormat="1" applyFont="1" applyFill="1" applyBorder="1" applyAlignment="1" applyProtection="1">
      <alignment horizontal="center" vertical="top"/>
    </xf>
    <xf numFmtId="167" fontId="0" fillId="0" borderId="33" xfId="3" applyNumberFormat="1" applyFont="1" applyFill="1" applyBorder="1" applyAlignment="1" applyProtection="1">
      <alignment horizontal="right" vertical="top"/>
    </xf>
    <xf numFmtId="0" fontId="15" fillId="0" borderId="28" xfId="3" applyNumberFormat="1" applyFont="1" applyFill="1" applyBorder="1" applyAlignment="1" applyProtection="1">
      <alignment vertical="top"/>
    </xf>
    <xf numFmtId="4" fontId="15" fillId="0" borderId="0" xfId="3" applyNumberFormat="1" applyFont="1" applyFill="1" applyBorder="1" applyAlignment="1" applyProtection="1">
      <alignment horizontal="center" vertical="top"/>
    </xf>
    <xf numFmtId="9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top"/>
    </xf>
    <xf numFmtId="164" fontId="15" fillId="0" borderId="29" xfId="3" applyNumberFormat="1" applyFill="1" applyBorder="1" applyAlignment="1" applyProtection="1">
      <alignment horizontal="center" vertical="top"/>
    </xf>
    <xf numFmtId="9" fontId="15" fillId="0" borderId="29" xfId="3" applyNumberFormat="1" applyFont="1" applyFill="1" applyBorder="1" applyAlignment="1" applyProtection="1">
      <alignment horizontal="center" vertical="top"/>
    </xf>
    <xf numFmtId="0" fontId="15" fillId="0" borderId="29" xfId="3" applyNumberFormat="1" applyFont="1" applyFill="1" applyBorder="1" applyAlignment="1" applyProtection="1">
      <alignment horizontal="center" vertical="top"/>
    </xf>
    <xf numFmtId="167" fontId="15" fillId="0" borderId="30" xfId="3" applyNumberFormat="1" applyFill="1" applyBorder="1" applyAlignment="1" applyProtection="1">
      <alignment horizontal="center" vertical="top"/>
    </xf>
    <xf numFmtId="0" fontId="15" fillId="0" borderId="24" xfId="3" applyNumberFormat="1" applyFill="1" applyBorder="1" applyAlignment="1" applyProtection="1">
      <alignment horizontal="center" vertical="top"/>
    </xf>
    <xf numFmtId="167" fontId="16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horizontal="center" vertical="top"/>
    </xf>
    <xf numFmtId="3" fontId="15" fillId="0" borderId="34" xfId="3" applyNumberFormat="1" applyFont="1" applyFill="1" applyBorder="1" applyAlignment="1" applyProtection="1">
      <alignment horizontal="center" vertical="top"/>
    </xf>
    <xf numFmtId="168" fontId="15" fillId="0" borderId="34" xfId="3" applyNumberFormat="1" applyFill="1" applyBorder="1" applyAlignment="1" applyProtection="1">
      <alignment horizontal="right" vertical="top"/>
    </xf>
    <xf numFmtId="9" fontId="15" fillId="0" borderId="34" xfId="3" applyNumberFormat="1" applyFont="1" applyFill="1" applyBorder="1" applyAlignment="1" applyProtection="1">
      <alignment horizontal="center" vertical="top"/>
    </xf>
    <xf numFmtId="0" fontId="15" fillId="0" borderId="34" xfId="3" applyNumberFormat="1" applyFont="1" applyFill="1" applyBorder="1" applyAlignment="1" applyProtection="1">
      <alignment horizontal="center" vertical="top"/>
    </xf>
    <xf numFmtId="167" fontId="16" fillId="0" borderId="35" xfId="3" applyNumberFormat="1" applyFont="1" applyFill="1" applyBorder="1" applyAlignment="1" applyProtection="1">
      <alignment horizontal="right" vertical="top"/>
    </xf>
    <xf numFmtId="3" fontId="15" fillId="0" borderId="24" xfId="3" applyNumberFormat="1" applyFont="1" applyFill="1" applyBorder="1" applyAlignment="1" applyProtection="1">
      <alignment horizontal="center" vertical="top"/>
    </xf>
    <xf numFmtId="164" fontId="15" fillId="0" borderId="32" xfId="3" applyNumberFormat="1" applyFont="1" applyFill="1" applyBorder="1" applyAlignment="1" applyProtection="1">
      <alignment horizontal="right" vertical="top"/>
    </xf>
    <xf numFmtId="167" fontId="15" fillId="0" borderId="36" xfId="3" applyNumberFormat="1" applyFont="1" applyFill="1" applyBorder="1" applyAlignment="1" applyProtection="1">
      <alignment horizontal="right" vertical="top"/>
    </xf>
    <xf numFmtId="0" fontId="15" fillId="0" borderId="28" xfId="3" applyNumberFormat="1" applyFill="1" applyBorder="1" applyAlignment="1" applyProtection="1">
      <alignment vertical="top"/>
    </xf>
    <xf numFmtId="167" fontId="15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vertical="top"/>
    </xf>
    <xf numFmtId="164" fontId="15" fillId="0" borderId="34" xfId="3" applyNumberFormat="1" applyFont="1" applyFill="1" applyBorder="1" applyAlignment="1" applyProtection="1">
      <alignment horizontal="right" vertical="top"/>
    </xf>
    <xf numFmtId="167" fontId="15" fillId="0" borderId="35" xfId="3" applyNumberFormat="1" applyFont="1" applyFill="1" applyBorder="1" applyAlignment="1" applyProtection="1">
      <alignment horizontal="right" vertical="top"/>
    </xf>
    <xf numFmtId="168" fontId="15" fillId="0" borderId="28" xfId="3" applyNumberFormat="1" applyFont="1" applyFill="1" applyBorder="1" applyAlignment="1" applyProtection="1">
      <alignment horizontal="right" vertical="top"/>
    </xf>
    <xf numFmtId="0" fontId="17" fillId="0" borderId="34" xfId="3" applyNumberFormat="1" applyFont="1" applyFill="1" applyBorder="1" applyAlignment="1" applyProtection="1">
      <alignment vertical="top"/>
    </xf>
    <xf numFmtId="0" fontId="17" fillId="0" borderId="34" xfId="3" applyNumberFormat="1" applyFont="1" applyFill="1" applyBorder="1" applyAlignment="1" applyProtection="1">
      <alignment horizontal="center" vertical="top"/>
    </xf>
    <xf numFmtId="3" fontId="17" fillId="0" borderId="34" xfId="3" applyNumberFormat="1" applyFont="1" applyFill="1" applyBorder="1" applyAlignment="1" applyProtection="1">
      <alignment horizontal="center" vertical="top"/>
    </xf>
    <xf numFmtId="164" fontId="17" fillId="0" borderId="34" xfId="3" applyNumberFormat="1" applyFont="1" applyFill="1" applyBorder="1" applyAlignment="1" applyProtection="1">
      <alignment horizontal="right" vertical="top"/>
    </xf>
    <xf numFmtId="9" fontId="17" fillId="0" borderId="34" xfId="3" applyNumberFormat="1" applyFont="1" applyFill="1" applyBorder="1" applyAlignment="1" applyProtection="1">
      <alignment horizontal="center" vertical="top"/>
    </xf>
    <xf numFmtId="167" fontId="17" fillId="0" borderId="35" xfId="3" applyNumberFormat="1" applyFont="1" applyFill="1" applyBorder="1" applyAlignment="1" applyProtection="1">
      <alignment horizontal="right" vertical="top"/>
    </xf>
    <xf numFmtId="0" fontId="17" fillId="0" borderId="2" xfId="3" applyNumberFormat="1" applyFont="1" applyFill="1" applyBorder="1" applyAlignment="1" applyProtection="1">
      <alignment vertical="top"/>
    </xf>
    <xf numFmtId="0" fontId="17" fillId="0" borderId="2" xfId="3" applyNumberFormat="1" applyFont="1" applyFill="1" applyBorder="1" applyAlignment="1" applyProtection="1">
      <alignment horizontal="center" vertical="top"/>
    </xf>
    <xf numFmtId="3" fontId="17" fillId="0" borderId="2" xfId="3" applyNumberFormat="1" applyFont="1" applyFill="1" applyBorder="1" applyAlignment="1" applyProtection="1">
      <alignment horizontal="center" vertical="top"/>
    </xf>
    <xf numFmtId="164" fontId="17" fillId="0" borderId="2" xfId="3" applyNumberFormat="1" applyFont="1" applyFill="1" applyBorder="1" applyAlignment="1" applyProtection="1">
      <alignment horizontal="right" vertical="top"/>
    </xf>
    <xf numFmtId="9" fontId="17" fillId="0" borderId="2" xfId="3" applyNumberFormat="1" applyFont="1" applyFill="1" applyBorder="1" applyAlignment="1" applyProtection="1">
      <alignment horizontal="center" vertical="top"/>
    </xf>
    <xf numFmtId="167" fontId="17" fillId="0" borderId="2" xfId="3" applyNumberFormat="1" applyFont="1" applyFill="1" applyBorder="1" applyAlignment="1" applyProtection="1">
      <alignment horizontal="right" vertical="top"/>
    </xf>
    <xf numFmtId="0" fontId="15" fillId="0" borderId="2" xfId="3" applyNumberFormat="1" applyFill="1" applyBorder="1" applyAlignment="1" applyProtection="1">
      <alignment vertical="top"/>
    </xf>
    <xf numFmtId="4" fontId="18" fillId="0" borderId="2" xfId="3" applyNumberFormat="1" applyFont="1" applyFill="1" applyBorder="1" applyAlignment="1" applyProtection="1">
      <alignment vertical="top"/>
    </xf>
    <xf numFmtId="167" fontId="15" fillId="0" borderId="2" xfId="3" applyNumberFormat="1" applyFon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vertical="top"/>
    </xf>
    <xf numFmtId="4" fontId="18" fillId="0" borderId="0" xfId="3" applyNumberFormat="1" applyFont="1" applyFill="1" applyBorder="1" applyAlignment="1" applyProtection="1">
      <alignment vertical="top"/>
    </xf>
    <xf numFmtId="164" fontId="18" fillId="0" borderId="2" xfId="3" applyNumberFormat="1" applyFont="1" applyFill="1" applyBorder="1" applyAlignment="1" applyProtection="1">
      <alignment horizontal="right" vertical="top"/>
    </xf>
    <xf numFmtId="169" fontId="15" fillId="0" borderId="2" xfId="3" applyNumberFormat="1" applyFont="1" applyFill="1" applyBorder="1" applyAlignment="1" applyProtection="1">
      <alignment vertical="top"/>
    </xf>
    <xf numFmtId="167" fontId="15" fillId="0" borderId="37" xfId="3" applyNumberFormat="1" applyFont="1" applyFill="1" applyBorder="1" applyAlignment="1" applyProtection="1">
      <alignment horizontal="right" vertical="top"/>
    </xf>
    <xf numFmtId="4" fontId="18" fillId="7" borderId="2" xfId="3" applyNumberFormat="1" applyFont="1" applyFill="1" applyBorder="1" applyAlignment="1" applyProtection="1">
      <alignment vertical="top"/>
    </xf>
    <xf numFmtId="167" fontId="15" fillId="0" borderId="0" xfId="3" applyNumberFormat="1"/>
    <xf numFmtId="167" fontId="17" fillId="0" borderId="0" xfId="3" applyNumberFormat="1" applyFont="1"/>
    <xf numFmtId="4" fontId="15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166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166" fontId="5" fillId="10" borderId="2" xfId="4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NumberFormat="1" applyFont="1" applyFill="1" applyBorder="1" applyAlignment="1" applyProtection="1">
      <alignment vertical="top"/>
    </xf>
    <xf numFmtId="4" fontId="24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top"/>
      <protection locked="0"/>
    </xf>
    <xf numFmtId="0" fontId="26" fillId="0" borderId="0" xfId="0" applyNumberFormat="1" applyFont="1" applyFill="1" applyBorder="1" applyAlignment="1" applyProtection="1">
      <alignment vertical="top"/>
      <protection locked="0"/>
    </xf>
    <xf numFmtId="0" fontId="22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5" applyNumberFormat="1" applyFont="1" applyFill="1" applyBorder="1" applyAlignment="1" applyProtection="1">
      <alignment horizontal="center" vertical="center"/>
      <protection locked="0"/>
    </xf>
    <xf numFmtId="166" fontId="22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27" fillId="0" borderId="5" xfId="5" applyNumberFormat="1" applyFont="1" applyFill="1" applyBorder="1" applyAlignment="1" applyProtection="1">
      <alignment horizontal="center" vertical="center" wrapText="1"/>
      <protection locked="0"/>
    </xf>
    <xf numFmtId="166" fontId="27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2" xfId="5" applyNumberFormat="1" applyFont="1" applyFill="1" applyBorder="1" applyAlignment="1" applyProtection="1">
      <alignment horizontal="center" vertical="center" wrapText="1"/>
    </xf>
    <xf numFmtId="4" fontId="28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166" fontId="23" fillId="11" borderId="5" xfId="5" applyNumberFormat="1" applyFont="1" applyFill="1" applyBorder="1" applyAlignment="1" applyProtection="1">
      <alignment horizontal="center" vertical="center"/>
      <protection locked="0"/>
    </xf>
    <xf numFmtId="166" fontId="23" fillId="11" borderId="6" xfId="5" applyNumberFormat="1" applyFont="1" applyFill="1" applyBorder="1" applyAlignment="1" applyProtection="1">
      <alignment horizontal="center" vertical="center"/>
      <protection locked="0"/>
    </xf>
    <xf numFmtId="165" fontId="22" fillId="11" borderId="2" xfId="0" applyNumberFormat="1" applyFont="1" applyFill="1" applyBorder="1" applyAlignment="1" applyProtection="1">
      <alignment horizontal="center" vertical="center"/>
      <protection locked="0"/>
    </xf>
    <xf numFmtId="165" fontId="22" fillId="11" borderId="2" xfId="5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166" fontId="23" fillId="12" borderId="44" xfId="5" applyNumberFormat="1" applyFont="1" applyFill="1" applyBorder="1" applyAlignment="1" applyProtection="1">
      <alignment horizontal="center" vertical="center"/>
      <protection locked="0"/>
    </xf>
    <xf numFmtId="166" fontId="23" fillId="12" borderId="45" xfId="5" applyNumberFormat="1" applyFont="1" applyFill="1" applyBorder="1" applyAlignment="1" applyProtection="1">
      <alignment horizontal="center" vertical="center"/>
      <protection locked="0"/>
    </xf>
    <xf numFmtId="165" fontId="22" fillId="12" borderId="2" xfId="0" applyNumberFormat="1" applyFont="1" applyFill="1" applyBorder="1" applyAlignment="1" applyProtection="1">
      <alignment horizontal="center" vertical="center"/>
      <protection locked="0"/>
    </xf>
    <xf numFmtId="165" fontId="22" fillId="12" borderId="2" xfId="5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165" fontId="25" fillId="0" borderId="2" xfId="5" applyNumberFormat="1" applyFont="1" applyFill="1" applyBorder="1" applyAlignment="1" applyProtection="1">
      <alignment horizontal="center" vertical="center"/>
    </xf>
    <xf numFmtId="166" fontId="25" fillId="0" borderId="9" xfId="5" applyNumberFormat="1" applyFont="1" applyFill="1" applyBorder="1" applyAlignment="1" applyProtection="1">
      <alignment horizontal="center" vertical="center"/>
    </xf>
    <xf numFmtId="166" fontId="25" fillId="0" borderId="10" xfId="5" applyNumberFormat="1" applyFont="1" applyFill="1" applyBorder="1" applyAlignment="1" applyProtection="1">
      <alignment horizontal="center" vertical="center"/>
    </xf>
    <xf numFmtId="165" fontId="25" fillId="0" borderId="2" xfId="0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166" fontId="25" fillId="0" borderId="11" xfId="5" applyNumberFormat="1" applyFont="1" applyFill="1" applyBorder="1" applyAlignment="1" applyProtection="1">
      <alignment horizontal="center" vertical="center"/>
    </xf>
    <xf numFmtId="166" fontId="25" fillId="0" borderId="12" xfId="5" applyNumberFormat="1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 applyProtection="1">
      <alignment vertical="center"/>
    </xf>
    <xf numFmtId="165" fontId="22" fillId="0" borderId="2" xfId="0" applyNumberFormat="1" applyFont="1" applyFill="1" applyBorder="1" applyAlignment="1" applyProtection="1">
      <alignment horizontal="center" vertical="center"/>
    </xf>
    <xf numFmtId="165" fontId="22" fillId="0" borderId="2" xfId="5" applyNumberFormat="1" applyFont="1" applyFill="1" applyBorder="1" applyAlignment="1" applyProtection="1">
      <alignment horizontal="center" vertical="center"/>
    </xf>
    <xf numFmtId="166" fontId="23" fillId="12" borderId="5" xfId="5" applyNumberFormat="1" applyFont="1" applyFill="1" applyBorder="1" applyAlignment="1" applyProtection="1">
      <alignment horizontal="center" vertical="center"/>
    </xf>
    <xf numFmtId="166" fontId="23" fillId="12" borderId="13" xfId="5" applyNumberFormat="1" applyFont="1" applyFill="1" applyBorder="1" applyAlignment="1" applyProtection="1">
      <alignment horizontal="center" vertical="center"/>
    </xf>
    <xf numFmtId="165" fontId="25" fillId="12" borderId="2" xfId="0" applyNumberFormat="1" applyFont="1" applyFill="1" applyBorder="1" applyAlignment="1" applyProtection="1">
      <alignment horizontal="center" vertical="center"/>
    </xf>
    <xf numFmtId="166" fontId="22" fillId="12" borderId="14" xfId="5" applyNumberFormat="1" applyFont="1" applyFill="1" applyBorder="1" applyAlignment="1" applyProtection="1">
      <alignment horizontal="center" vertical="center"/>
    </xf>
    <xf numFmtId="166" fontId="22" fillId="12" borderId="3" xfId="5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vertical="center"/>
    </xf>
    <xf numFmtId="166" fontId="22" fillId="11" borderId="5" xfId="5" applyNumberFormat="1" applyFont="1" applyFill="1" applyBorder="1" applyAlignment="1" applyProtection="1">
      <alignment horizontal="center" vertical="center"/>
    </xf>
    <xf numFmtId="166" fontId="22" fillId="11" borderId="13" xfId="5" applyNumberFormat="1" applyFont="1" applyFill="1" applyBorder="1" applyAlignment="1" applyProtection="1">
      <alignment horizontal="center" vertical="center"/>
    </xf>
    <xf numFmtId="165" fontId="22" fillId="11" borderId="2" xfId="0" applyNumberFormat="1" applyFont="1" applyFill="1" applyBorder="1" applyAlignment="1" applyProtection="1">
      <alignment horizontal="center" vertical="center"/>
    </xf>
    <xf numFmtId="166" fontId="22" fillId="12" borderId="44" xfId="5" applyNumberFormat="1" applyFont="1" applyFill="1" applyBorder="1" applyAlignment="1" applyProtection="1">
      <alignment horizontal="center" vertical="center"/>
    </xf>
    <xf numFmtId="166" fontId="22" fillId="12" borderId="48" xfId="5" applyNumberFormat="1" applyFont="1" applyFill="1" applyBorder="1" applyAlignment="1" applyProtection="1">
      <alignment horizontal="center" vertical="center"/>
    </xf>
    <xf numFmtId="165" fontId="22" fillId="12" borderId="2" xfId="0" applyNumberFormat="1" applyFont="1" applyFill="1" applyBorder="1" applyAlignment="1" applyProtection="1">
      <alignment horizontal="center" vertical="center"/>
    </xf>
    <xf numFmtId="166" fontId="22" fillId="0" borderId="15" xfId="5" applyNumberFormat="1" applyFont="1" applyFill="1" applyBorder="1" applyAlignment="1" applyProtection="1">
      <alignment horizontal="center" vertical="center"/>
    </xf>
    <xf numFmtId="166" fontId="22" fillId="0" borderId="10" xfId="5" applyNumberFormat="1" applyFont="1" applyFill="1" applyBorder="1" applyAlignment="1" applyProtection="1">
      <alignment horizontal="center" vertical="center"/>
    </xf>
    <xf numFmtId="166" fontId="22" fillId="0" borderId="14" xfId="5" applyNumberFormat="1" applyFont="1" applyFill="1" applyBorder="1" applyAlignment="1" applyProtection="1">
      <alignment horizontal="center" vertical="center"/>
    </xf>
    <xf numFmtId="166" fontId="22" fillId="0" borderId="3" xfId="5" applyNumberFormat="1" applyFont="1" applyFill="1" applyBorder="1" applyAlignment="1" applyProtection="1">
      <alignment horizontal="center" vertical="center"/>
    </xf>
    <xf numFmtId="166" fontId="25" fillId="0" borderId="17" xfId="5" applyNumberFormat="1" applyFont="1" applyFill="1" applyBorder="1" applyAlignment="1" applyProtection="1">
      <alignment horizontal="center" vertical="center"/>
    </xf>
    <xf numFmtId="166" fontId="25" fillId="0" borderId="18" xfId="5" applyNumberFormat="1" applyFont="1" applyFill="1" applyBorder="1" applyAlignment="1" applyProtection="1">
      <alignment horizontal="center" vertical="center"/>
    </xf>
    <xf numFmtId="166" fontId="25" fillId="0" borderId="49" xfId="5" applyNumberFormat="1" applyFont="1" applyFill="1" applyBorder="1" applyAlignment="1" applyProtection="1">
      <alignment horizontal="center" vertical="center"/>
    </xf>
    <xf numFmtId="166" fontId="25" fillId="0" borderId="20" xfId="5" applyNumberFormat="1" applyFont="1" applyFill="1" applyBorder="1" applyAlignment="1" applyProtection="1">
      <alignment horizontal="center" vertical="center"/>
    </xf>
    <xf numFmtId="166" fontId="22" fillId="12" borderId="5" xfId="5" applyNumberFormat="1" applyFont="1" applyFill="1" applyBorder="1" applyAlignment="1" applyProtection="1">
      <alignment horizontal="center" vertical="center"/>
    </xf>
    <xf numFmtId="166" fontId="22" fillId="12" borderId="13" xfId="5" applyNumberFormat="1" applyFont="1" applyFill="1" applyBorder="1" applyAlignment="1" applyProtection="1">
      <alignment horizontal="center" vertical="center"/>
    </xf>
    <xf numFmtId="166" fontId="25" fillId="2" borderId="15" xfId="5" applyNumberFormat="1" applyFont="1" applyFill="1" applyBorder="1" applyAlignment="1" applyProtection="1">
      <alignment horizontal="center" vertical="center"/>
    </xf>
    <xf numFmtId="166" fontId="25" fillId="2" borderId="10" xfId="5" applyNumberFormat="1" applyFont="1" applyFill="1" applyBorder="1" applyAlignment="1" applyProtection="1">
      <alignment horizontal="center" vertical="center"/>
    </xf>
    <xf numFmtId="165" fontId="25" fillId="2" borderId="2" xfId="5" applyNumberFormat="1" applyFont="1" applyFill="1" applyBorder="1" applyAlignment="1" applyProtection="1">
      <alignment horizontal="center" vertical="center"/>
    </xf>
    <xf numFmtId="166" fontId="25" fillId="2" borderId="14" xfId="5" applyNumberFormat="1" applyFont="1" applyFill="1" applyBorder="1" applyAlignment="1" applyProtection="1">
      <alignment horizontal="center" vertical="center"/>
    </xf>
    <xf numFmtId="166" fontId="25" fillId="2" borderId="3" xfId="5" applyNumberFormat="1" applyFont="1" applyFill="1" applyBorder="1" applyAlignment="1" applyProtection="1">
      <alignment horizontal="center" vertical="center"/>
    </xf>
    <xf numFmtId="166" fontId="25" fillId="0" borderId="14" xfId="5" applyNumberFormat="1" applyFont="1" applyFill="1" applyBorder="1" applyAlignment="1" applyProtection="1">
      <alignment horizontal="center" vertical="center"/>
    </xf>
    <xf numFmtId="166" fontId="25" fillId="0" borderId="3" xfId="5" applyNumberFormat="1" applyFont="1" applyFill="1" applyBorder="1" applyAlignment="1" applyProtection="1">
      <alignment horizontal="center" vertical="center"/>
    </xf>
    <xf numFmtId="165" fontId="32" fillId="0" borderId="15" xfId="5" applyNumberFormat="1" applyFont="1" applyFill="1" applyBorder="1" applyAlignment="1" applyProtection="1">
      <alignment horizontal="center" vertical="center"/>
    </xf>
    <xf numFmtId="165" fontId="32" fillId="0" borderId="10" xfId="5" applyNumberFormat="1" applyFont="1" applyFill="1" applyBorder="1" applyAlignment="1" applyProtection="1">
      <alignment horizontal="center" vertical="center"/>
    </xf>
    <xf numFmtId="166" fontId="22" fillId="0" borderId="5" xfId="5" applyNumberFormat="1" applyFont="1" applyFill="1" applyBorder="1" applyAlignment="1" applyProtection="1">
      <alignment horizontal="center" vertical="center"/>
    </xf>
    <xf numFmtId="166" fontId="22" fillId="0" borderId="13" xfId="5" applyNumberFormat="1" applyFont="1" applyFill="1" applyBorder="1" applyAlignment="1" applyProtection="1">
      <alignment horizontal="center" vertical="center"/>
    </xf>
    <xf numFmtId="166" fontId="22" fillId="0" borderId="0" xfId="5" applyNumberFormat="1" applyFont="1" applyFill="1" applyBorder="1" applyAlignment="1" applyProtection="1">
      <alignment horizontal="center" vertical="center"/>
    </xf>
    <xf numFmtId="166" fontId="22" fillId="0" borderId="20" xfId="5" applyNumberFormat="1" applyFont="1" applyFill="1" applyBorder="1" applyAlignment="1" applyProtection="1">
      <alignment horizontal="center" vertical="center"/>
    </xf>
    <xf numFmtId="166" fontId="25" fillId="0" borderId="4" xfId="5" applyNumberFormat="1" applyFont="1" applyFill="1" applyBorder="1" applyAlignment="1" applyProtection="1">
      <alignment horizontal="center" vertical="center"/>
    </xf>
    <xf numFmtId="165" fontId="32" fillId="0" borderId="5" xfId="5" applyNumberFormat="1" applyFont="1" applyFill="1" applyBorder="1" applyAlignment="1" applyProtection="1">
      <alignment horizontal="center" vertical="center"/>
    </xf>
    <xf numFmtId="165" fontId="32" fillId="0" borderId="6" xfId="5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  <protection hidden="1"/>
    </xf>
    <xf numFmtId="49" fontId="34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2" xfId="0" applyNumberFormat="1" applyFont="1" applyFill="1" applyBorder="1" applyAlignment="1" applyProtection="1">
      <alignment horizontal="center" wrapText="1"/>
      <protection hidden="1"/>
    </xf>
    <xf numFmtId="166" fontId="34" fillId="0" borderId="2" xfId="0" applyNumberFormat="1" applyFont="1" applyFill="1" applyBorder="1" applyAlignment="1" applyProtection="1">
      <alignment horizontal="center" wrapText="1"/>
      <protection hidden="1"/>
    </xf>
    <xf numFmtId="49" fontId="35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2" xfId="0" applyNumberFormat="1" applyFont="1" applyFill="1" applyBorder="1" applyAlignment="1" applyProtection="1">
      <alignment horizontal="center" wrapText="1"/>
      <protection hidden="1"/>
    </xf>
    <xf numFmtId="166" fontId="35" fillId="0" borderId="2" xfId="0" applyNumberFormat="1" applyFont="1" applyFill="1" applyBorder="1" applyAlignment="1" applyProtection="1">
      <alignment horizontal="center" wrapText="1"/>
      <protection hidden="1"/>
    </xf>
    <xf numFmtId="0" fontId="35" fillId="0" borderId="39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>
      <alignment horizontal="left" vertical="center" wrapText="1"/>
    </xf>
    <xf numFmtId="2" fontId="35" fillId="0" borderId="2" xfId="0" applyNumberFormat="1" applyFont="1" applyFill="1" applyBorder="1" applyAlignment="1" applyProtection="1">
      <alignment horizontal="center" wrapText="1"/>
      <protection hidden="1"/>
    </xf>
    <xf numFmtId="49" fontId="34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34" fillId="9" borderId="2" xfId="0" applyNumberFormat="1" applyFont="1" applyFill="1" applyBorder="1" applyAlignment="1" applyProtection="1">
      <alignment horizontal="center" wrapText="1"/>
      <protection hidden="1"/>
    </xf>
    <xf numFmtId="166" fontId="34" fillId="9" borderId="2" xfId="0" applyNumberFormat="1" applyFont="1" applyFill="1" applyBorder="1" applyAlignment="1" applyProtection="1">
      <alignment horizontal="center" wrapText="1"/>
      <protection hidden="1"/>
    </xf>
    <xf numFmtId="0" fontId="35" fillId="0" borderId="2" xfId="0" applyNumberFormat="1" applyFont="1" applyFill="1" applyBorder="1" applyAlignment="1" applyProtection="1">
      <alignment horizontal="center"/>
    </xf>
    <xf numFmtId="166" fontId="35" fillId="0" borderId="2" xfId="0" applyNumberFormat="1" applyFont="1" applyFill="1" applyBorder="1" applyAlignment="1" applyProtection="1">
      <alignment horizontal="center"/>
    </xf>
    <xf numFmtId="0" fontId="35" fillId="0" borderId="2" xfId="0" applyNumberFormat="1" applyFont="1" applyFill="1" applyBorder="1" applyAlignment="1" applyProtection="1"/>
    <xf numFmtId="49" fontId="35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35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50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23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0" applyNumberFormat="1" applyFont="1" applyFill="1" applyBorder="1" applyAlignment="1" applyProtection="1">
      <alignment horizontal="left" vertical="center" wrapText="1"/>
      <protection hidden="1"/>
    </xf>
    <xf numFmtId="166" fontId="34" fillId="0" borderId="31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9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8" applyNumberFormat="1" applyFont="1" applyFill="1" applyBorder="1" applyAlignment="1" applyProtection="1">
      <alignment horizontal="left" vertical="center" wrapText="1"/>
    </xf>
    <xf numFmtId="49" fontId="34" fillId="0" borderId="2" xfId="8" applyNumberFormat="1" applyFont="1" applyFill="1" applyBorder="1" applyAlignment="1" applyProtection="1">
      <alignment horizontal="center" vertical="center"/>
    </xf>
    <xf numFmtId="49" fontId="35" fillId="0" borderId="39" xfId="8" applyNumberFormat="1" applyFont="1" applyFill="1" applyBorder="1" applyAlignment="1" applyProtection="1">
      <alignment horizontal="justify" vertical="center"/>
    </xf>
    <xf numFmtId="166" fontId="35" fillId="0" borderId="36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53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9" xfId="8" applyNumberFormat="1" applyFont="1" applyFill="1" applyBorder="1" applyAlignment="1" applyProtection="1">
      <alignment horizontal="justify" vertical="center" wrapText="1"/>
    </xf>
    <xf numFmtId="166" fontId="35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39" xfId="0" applyFont="1" applyFill="1" applyBorder="1" applyAlignment="1">
      <alignment horizontal="left" vertical="center" wrapText="1"/>
    </xf>
    <xf numFmtId="166" fontId="35" fillId="0" borderId="2" xfId="0" applyNumberFormat="1" applyFont="1" applyFill="1" applyBorder="1" applyAlignment="1" applyProtection="1">
      <alignment horizontal="center" vertical="center"/>
      <protection hidden="1"/>
    </xf>
    <xf numFmtId="165" fontId="35" fillId="0" borderId="31" xfId="0" applyNumberFormat="1" applyFont="1" applyFill="1" applyBorder="1" applyAlignment="1" applyProtection="1">
      <alignment horizontal="center" vertical="center"/>
      <protection hidden="1"/>
    </xf>
    <xf numFmtId="165" fontId="35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9" xfId="8" applyNumberFormat="1" applyFont="1" applyFill="1" applyBorder="1" applyAlignment="1" applyProtection="1">
      <alignment horizontal="justify" vertical="top"/>
    </xf>
    <xf numFmtId="49" fontId="34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NumberFormat="1" applyFont="1" applyFill="1" applyBorder="1" applyAlignment="1" applyProtection="1">
      <alignment horizontal="center" vertical="center"/>
    </xf>
    <xf numFmtId="166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66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</xf>
    <xf numFmtId="49" fontId="35" fillId="0" borderId="39" xfId="0" applyNumberFormat="1" applyFont="1" applyFill="1" applyBorder="1" applyAlignment="1" applyProtection="1">
      <alignment horizontal="justify" vertical="center" wrapText="1"/>
      <protection hidden="1"/>
    </xf>
    <xf numFmtId="2" fontId="34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31" xfId="0" applyNumberFormat="1" applyFont="1" applyFill="1" applyBorder="1" applyAlignment="1" applyProtection="1">
      <alignment horizontal="center" vertical="center"/>
      <protection hidden="1"/>
    </xf>
    <xf numFmtId="165" fontId="34" fillId="0" borderId="31" xfId="0" applyNumberFormat="1" applyFont="1" applyFill="1" applyBorder="1" applyAlignment="1" applyProtection="1">
      <alignment horizontal="center" vertical="center"/>
      <protection hidden="1"/>
    </xf>
    <xf numFmtId="49" fontId="35" fillId="0" borderId="39" xfId="0" applyNumberFormat="1" applyFont="1" applyFill="1" applyBorder="1" applyAlignment="1" applyProtection="1">
      <alignment horizontal="left" vertical="top" wrapText="1"/>
      <protection hidden="1"/>
    </xf>
    <xf numFmtId="2" fontId="34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31" xfId="0" applyFont="1" applyFill="1" applyBorder="1" applyAlignment="1">
      <alignment horizontal="center" vertical="center" wrapText="1"/>
    </xf>
    <xf numFmtId="165" fontId="34" fillId="0" borderId="31" xfId="0" applyNumberFormat="1" applyFont="1" applyFill="1" applyBorder="1" applyAlignment="1">
      <alignment horizontal="center" vertical="center" wrapText="1"/>
    </xf>
    <xf numFmtId="49" fontId="35" fillId="0" borderId="32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35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9" xfId="8" applyNumberFormat="1" applyFont="1" applyFill="1" applyBorder="1" applyAlignment="1" applyProtection="1">
      <alignment horizontal="left" vertical="center" wrapText="1"/>
    </xf>
    <xf numFmtId="49" fontId="35" fillId="0" borderId="40" xfId="0" applyNumberFormat="1" applyFont="1" applyFill="1" applyBorder="1" applyAlignment="1" applyProtection="1">
      <alignment horizontal="left" vertical="center" wrapText="1"/>
      <protection hidden="1"/>
    </xf>
    <xf numFmtId="166" fontId="35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29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29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2" xfId="0" applyFont="1" applyFill="1" applyBorder="1" applyAlignment="1">
      <alignment horizontal="left" vertical="center" wrapText="1"/>
    </xf>
    <xf numFmtId="166" fontId="34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7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28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28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55" xfId="0" applyNumberFormat="1" applyFont="1" applyFill="1" applyBorder="1" applyAlignment="1" applyProtection="1">
      <alignment horizontal="justify" vertical="center" wrapText="1"/>
      <protection hidden="1"/>
    </xf>
    <xf numFmtId="49" fontId="34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56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9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57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57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57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58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" xfId="8" applyNumberFormat="1" applyFont="1" applyFill="1" applyBorder="1" applyAlignment="1" applyProtection="1">
      <alignment horizontal="justify" vertical="center" wrapText="1"/>
    </xf>
    <xf numFmtId="49" fontId="34" fillId="0" borderId="24" xfId="0" applyNumberFormat="1" applyFont="1" applyFill="1" applyBorder="1" applyAlignment="1" applyProtection="1">
      <alignment horizontal="justify" vertical="center" wrapText="1"/>
      <protection hidden="1"/>
    </xf>
    <xf numFmtId="166" fontId="35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4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34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34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9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29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30" xfId="0" applyNumberFormat="1" applyFont="1" applyFill="1" applyBorder="1" applyAlignment="1" applyProtection="1">
      <alignment horizontal="center" vertical="center" wrapText="1"/>
      <protection hidden="1"/>
    </xf>
    <xf numFmtId="12" fontId="34" fillId="0" borderId="29" xfId="0" applyNumberFormat="1" applyFont="1" applyFill="1" applyBorder="1" applyAlignment="1" applyProtection="1">
      <alignment horizontal="justify" vertical="center" wrapText="1"/>
      <protection hidden="1"/>
    </xf>
    <xf numFmtId="0" fontId="34" fillId="0" borderId="59" xfId="0" applyFont="1" applyFill="1" applyBorder="1" applyAlignment="1">
      <alignment horizontal="left" vertical="center" wrapText="1"/>
    </xf>
    <xf numFmtId="12" fontId="35" fillId="0" borderId="50" xfId="0" applyNumberFormat="1" applyFont="1" applyFill="1" applyBorder="1" applyAlignment="1" applyProtection="1">
      <alignment horizontal="justify" vertical="center" wrapText="1"/>
      <protection hidden="1"/>
    </xf>
    <xf numFmtId="49" fontId="35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8" xfId="8" applyNumberFormat="1" applyFont="1" applyFill="1" applyBorder="1" applyAlignment="1" applyProtection="1">
      <alignment horizontal="justify" vertical="center" wrapText="1"/>
    </xf>
    <xf numFmtId="49" fontId="35" fillId="0" borderId="29" xfId="8" applyNumberFormat="1" applyFont="1" applyFill="1" applyBorder="1" applyAlignment="1" applyProtection="1">
      <alignment horizontal="center" vertical="center"/>
    </xf>
    <xf numFmtId="49" fontId="34" fillId="0" borderId="29" xfId="8" applyNumberFormat="1" applyFont="1" applyFill="1" applyBorder="1" applyAlignment="1" applyProtection="1">
      <alignment horizontal="center" vertical="center"/>
    </xf>
    <xf numFmtId="49" fontId="35" fillId="0" borderId="22" xfId="8" applyNumberFormat="1" applyFont="1" applyFill="1" applyBorder="1" applyAlignment="1" applyProtection="1">
      <alignment horizontal="justify" vertical="center" wrapText="1"/>
    </xf>
    <xf numFmtId="49" fontId="35" fillId="0" borderId="24" xfId="8" applyNumberFormat="1" applyFont="1" applyFill="1" applyBorder="1" applyAlignment="1" applyProtection="1">
      <alignment horizontal="center" vertical="center"/>
    </xf>
    <xf numFmtId="49" fontId="35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2" xfId="8" applyNumberFormat="1" applyFont="1" applyFill="1" applyBorder="1" applyAlignment="1" applyProtection="1">
      <alignment horizontal="center" vertical="center"/>
    </xf>
    <xf numFmtId="49" fontId="35" fillId="0" borderId="2" xfId="8" applyNumberFormat="1" applyFont="1" applyFill="1" applyBorder="1" applyAlignment="1" applyProtection="1">
      <alignment horizontal="center" vertical="center"/>
    </xf>
    <xf numFmtId="165" fontId="3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60" xfId="0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35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4" xfId="8" applyNumberFormat="1" applyFont="1" applyFill="1" applyBorder="1" applyAlignment="1" applyProtection="1">
      <alignment horizontal="left" vertical="center"/>
    </xf>
    <xf numFmtId="166" fontId="35" fillId="0" borderId="23" xfId="8" applyNumberFormat="1" applyFont="1" applyFill="1" applyBorder="1" applyAlignment="1" applyProtection="1">
      <alignment horizontal="center" vertical="center"/>
    </xf>
    <xf numFmtId="165" fontId="35" fillId="0" borderId="23" xfId="8" applyNumberFormat="1" applyFont="1" applyFill="1" applyBorder="1" applyAlignment="1" applyProtection="1">
      <alignment horizontal="center" vertical="center"/>
    </xf>
    <xf numFmtId="166" fontId="35" fillId="0" borderId="31" xfId="8" applyNumberFormat="1" applyFont="1" applyFill="1" applyBorder="1" applyAlignment="1" applyProtection="1">
      <alignment horizontal="center" vertical="center"/>
    </xf>
    <xf numFmtId="12" fontId="35" fillId="0" borderId="2" xfId="8" applyNumberFormat="1" applyFont="1" applyFill="1" applyBorder="1" applyAlignment="1" applyProtection="1">
      <alignment horizontal="justify" vertical="center" wrapText="1"/>
    </xf>
    <xf numFmtId="165" fontId="35" fillId="0" borderId="31" xfId="8" applyNumberFormat="1" applyFont="1" applyFill="1" applyBorder="1" applyAlignment="1" applyProtection="1">
      <alignment horizontal="center" vertical="center"/>
    </xf>
    <xf numFmtId="0" fontId="35" fillId="0" borderId="32" xfId="0" applyNumberFormat="1" applyFont="1" applyFill="1" applyBorder="1" applyAlignment="1" applyProtection="1">
      <alignment vertical="center"/>
    </xf>
    <xf numFmtId="166" fontId="35" fillId="0" borderId="36" xfId="8" applyNumberFormat="1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>
      <alignment horizontal="left" vertical="center" wrapText="1"/>
    </xf>
    <xf numFmtId="49" fontId="34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61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32" xfId="8" applyNumberFormat="1" applyFont="1" applyFill="1" applyBorder="1" applyAlignment="1" applyProtection="1">
      <alignment horizontal="justify" vertical="center" wrapText="1"/>
    </xf>
    <xf numFmtId="165" fontId="35" fillId="0" borderId="36" xfId="8" applyNumberFormat="1" applyFont="1" applyFill="1" applyBorder="1" applyAlignment="1" applyProtection="1">
      <alignment horizontal="center" vertical="center"/>
    </xf>
    <xf numFmtId="166" fontId="35" fillId="0" borderId="2" xfId="5" applyNumberFormat="1" applyFont="1" applyFill="1" applyBorder="1" applyAlignment="1" applyProtection="1">
      <alignment horizontal="center" vertical="center"/>
    </xf>
    <xf numFmtId="49" fontId="35" fillId="0" borderId="32" xfId="0" applyNumberFormat="1" applyFont="1" applyFill="1" applyBorder="1" applyAlignment="1" applyProtection="1">
      <alignment horizontal="left" vertical="center" wrapText="1"/>
      <protection hidden="1"/>
    </xf>
    <xf numFmtId="166" fontId="35" fillId="0" borderId="18" xfId="5" applyNumberFormat="1" applyFont="1" applyFill="1" applyBorder="1" applyAlignment="1" applyProtection="1">
      <alignment horizontal="center" vertical="center"/>
    </xf>
    <xf numFmtId="0" fontId="34" fillId="0" borderId="57" xfId="0" applyFont="1" applyFill="1" applyBorder="1" applyAlignment="1">
      <alignment horizontal="left" vertical="center" wrapText="1"/>
    </xf>
    <xf numFmtId="49" fontId="34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2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50" xfId="8" applyNumberFormat="1" applyFont="1" applyFill="1" applyBorder="1" applyAlignment="1" applyProtection="1">
      <alignment horizontal="justify" vertical="center" wrapText="1"/>
    </xf>
    <xf numFmtId="49" fontId="35" fillId="0" borderId="51" xfId="8" applyNumberFormat="1" applyFont="1" applyFill="1" applyBorder="1" applyAlignment="1" applyProtection="1">
      <alignment horizontal="center" vertical="center"/>
    </xf>
    <xf numFmtId="49" fontId="35" fillId="0" borderId="28" xfId="8" applyNumberFormat="1" applyFont="1" applyFill="1" applyBorder="1" applyAlignment="1" applyProtection="1">
      <alignment horizontal="center" vertical="center"/>
    </xf>
    <xf numFmtId="49" fontId="34" fillId="0" borderId="55" xfId="8" applyNumberFormat="1" applyFont="1" applyFill="1" applyBorder="1" applyAlignment="1" applyProtection="1">
      <alignment horizontal="center" vertical="center"/>
    </xf>
    <xf numFmtId="49" fontId="34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55" xfId="8" applyNumberFormat="1" applyFont="1" applyFill="1" applyBorder="1" applyAlignment="1" applyProtection="1">
      <alignment horizontal="center" vertical="center"/>
    </xf>
    <xf numFmtId="166" fontId="35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50" xfId="0" applyFont="1" applyFill="1" applyBorder="1" applyAlignment="1">
      <alignment horizontal="left" vertical="center" wrapText="1"/>
    </xf>
    <xf numFmtId="49" fontId="34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35" fillId="0" borderId="14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0" applyNumberFormat="1" applyFont="1" applyFill="1" applyBorder="1" applyAlignment="1" applyProtection="1">
      <alignment horizontal="justify" vertical="center" wrapText="1"/>
      <protection hidden="1"/>
    </xf>
    <xf numFmtId="0" fontId="35" fillId="0" borderId="41" xfId="0" applyNumberFormat="1" applyFont="1" applyFill="1" applyBorder="1" applyAlignment="1" applyProtection="1">
      <alignment horizontal="center" vertical="center"/>
    </xf>
    <xf numFmtId="166" fontId="35" fillId="0" borderId="41" xfId="0" applyNumberFormat="1" applyFont="1" applyFill="1" applyBorder="1" applyAlignment="1" applyProtection="1">
      <alignment horizontal="center" vertical="center"/>
    </xf>
    <xf numFmtId="0" fontId="35" fillId="0" borderId="41" xfId="0" applyNumberFormat="1" applyFont="1" applyFill="1" applyBorder="1" applyAlignment="1" applyProtection="1">
      <alignment vertical="center"/>
    </xf>
    <xf numFmtId="166" fontId="35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19" xfId="0" applyNumberFormat="1" applyFont="1" applyFill="1" applyBorder="1" applyAlignment="1" applyProtection="1">
      <alignment horizontal="center" vertical="center"/>
    </xf>
    <xf numFmtId="166" fontId="35" fillId="0" borderId="19" xfId="0" applyNumberFormat="1" applyFont="1" applyFill="1" applyBorder="1" applyAlignment="1" applyProtection="1">
      <alignment horizontal="center" vertical="center"/>
    </xf>
    <xf numFmtId="0" fontId="35" fillId="0" borderId="19" xfId="0" applyNumberFormat="1" applyFont="1" applyFill="1" applyBorder="1" applyAlignment="1" applyProtection="1">
      <alignment vertical="center"/>
    </xf>
    <xf numFmtId="0" fontId="34" fillId="0" borderId="51" xfId="0" applyNumberFormat="1" applyFont="1" applyFill="1" applyBorder="1" applyAlignment="1" applyProtection="1">
      <alignment horizontal="center" vertical="center"/>
    </xf>
    <xf numFmtId="166" fontId="34" fillId="0" borderId="51" xfId="0" applyNumberFormat="1" applyFont="1" applyFill="1" applyBorder="1" applyAlignment="1" applyProtection="1">
      <alignment horizontal="center" vertical="center"/>
    </xf>
    <xf numFmtId="0" fontId="34" fillId="0" borderId="51" xfId="0" applyNumberFormat="1" applyFont="1" applyFill="1" applyBorder="1" applyAlignment="1" applyProtection="1">
      <alignment vertical="center"/>
    </xf>
    <xf numFmtId="0" fontId="0" fillId="8" borderId="0" xfId="0" applyNumberFormat="1" applyFont="1" applyFill="1" applyBorder="1" applyAlignment="1" applyProtection="1">
      <alignment vertical="top"/>
    </xf>
    <xf numFmtId="165" fontId="34" fillId="0" borderId="36" xfId="0" applyNumberFormat="1" applyFont="1" applyFill="1" applyBorder="1" applyAlignment="1" applyProtection="1">
      <alignment horizontal="center" vertical="center" wrapText="1"/>
      <protection hidden="1"/>
    </xf>
    <xf numFmtId="165" fontId="35" fillId="2" borderId="14" xfId="0" applyNumberFormat="1" applyFont="1" applyFill="1" applyBorder="1" applyAlignment="1" applyProtection="1">
      <alignment horizontal="center" vertical="top"/>
      <protection hidden="1"/>
    </xf>
    <xf numFmtId="49" fontId="34" fillId="0" borderId="40" xfId="0" applyNumberFormat="1" applyFont="1" applyFill="1" applyBorder="1" applyAlignment="1" applyProtection="1">
      <alignment horizontal="justify" vertical="center" wrapText="1"/>
      <protection hidden="1"/>
    </xf>
    <xf numFmtId="166" fontId="34" fillId="0" borderId="36" xfId="0" applyNumberFormat="1" applyFont="1" applyFill="1" applyBorder="1" applyAlignment="1" applyProtection="1">
      <alignment horizontal="center" vertical="center" wrapText="1"/>
      <protection hidden="1"/>
    </xf>
    <xf numFmtId="165" fontId="35" fillId="2" borderId="14" xfId="0" applyNumberFormat="1" applyFont="1" applyFill="1" applyBorder="1" applyAlignment="1" applyProtection="1">
      <alignment horizontal="center" vertical="top" wrapText="1"/>
      <protection hidden="1"/>
    </xf>
    <xf numFmtId="0" fontId="35" fillId="0" borderId="2" xfId="0" applyNumberFormat="1" applyFont="1" applyFill="1" applyBorder="1" applyAlignment="1" applyProtection="1">
      <alignment horizontal="center" vertical="center"/>
    </xf>
    <xf numFmtId="166" fontId="35" fillId="0" borderId="2" xfId="0" applyNumberFormat="1" applyFont="1" applyFill="1" applyBorder="1" applyAlignment="1" applyProtection="1">
      <alignment horizontal="center" vertical="center"/>
    </xf>
    <xf numFmtId="0" fontId="35" fillId="0" borderId="2" xfId="0" applyNumberFormat="1" applyFont="1" applyFill="1" applyBorder="1" applyAlignment="1" applyProtection="1">
      <alignment vertical="center"/>
    </xf>
    <xf numFmtId="0" fontId="35" fillId="0" borderId="28" xfId="0" applyNumberFormat="1" applyFont="1" applyFill="1" applyBorder="1" applyAlignment="1" applyProtection="1">
      <alignment horizontal="center" vertical="center"/>
    </xf>
    <xf numFmtId="166" fontId="35" fillId="0" borderId="28" xfId="0" applyNumberFormat="1" applyFont="1" applyFill="1" applyBorder="1" applyAlignment="1" applyProtection="1">
      <alignment horizontal="center" vertical="center"/>
    </xf>
    <xf numFmtId="0" fontId="35" fillId="0" borderId="28" xfId="0" applyNumberFormat="1" applyFont="1" applyFill="1" applyBorder="1" applyAlignment="1" applyProtection="1">
      <alignment vertical="center"/>
    </xf>
    <xf numFmtId="49" fontId="34" fillId="0" borderId="2" xfId="8" applyNumberFormat="1" applyFont="1" applyFill="1" applyBorder="1" applyAlignment="1" applyProtection="1">
      <alignment horizontal="left" vertical="center" wrapText="1"/>
    </xf>
    <xf numFmtId="166" fontId="34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4" xfId="8" applyNumberFormat="1" applyFont="1" applyFill="1" applyBorder="1" applyAlignment="1" applyProtection="1">
      <alignment horizontal="justify" vertical="center"/>
    </xf>
    <xf numFmtId="49" fontId="34" fillId="0" borderId="24" xfId="8" applyNumberFormat="1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0" applyFont="1" applyFill="1" applyBorder="1" applyAlignment="1">
      <alignment horizontal="left" vertical="center" wrapText="1"/>
    </xf>
    <xf numFmtId="166" fontId="35" fillId="0" borderId="31" xfId="5" applyNumberFormat="1" applyFont="1" applyFill="1" applyBorder="1" applyAlignment="1" applyProtection="1">
      <alignment horizontal="center" vertical="center"/>
    </xf>
    <xf numFmtId="165" fontId="34" fillId="0" borderId="31" xfId="5" applyNumberFormat="1" applyFont="1" applyFill="1" applyBorder="1" applyAlignment="1" applyProtection="1">
      <alignment horizontal="center" vertical="center"/>
    </xf>
    <xf numFmtId="49" fontId="34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34" fillId="0" borderId="62" xfId="0" applyNumberFormat="1" applyFont="1" applyFill="1" applyBorder="1" applyAlignment="1" applyProtection="1">
      <alignment horizontal="center" vertical="center"/>
    </xf>
    <xf numFmtId="166" fontId="34" fillId="0" borderId="62" xfId="0" applyNumberFormat="1" applyFont="1" applyFill="1" applyBorder="1" applyAlignment="1" applyProtection="1">
      <alignment horizontal="center" vertical="center"/>
    </xf>
    <xf numFmtId="0" fontId="34" fillId="0" borderId="62" xfId="0" applyNumberFormat="1" applyFont="1" applyFill="1" applyBorder="1" applyAlignment="1" applyProtection="1">
      <alignment vertical="center"/>
    </xf>
    <xf numFmtId="166" fontId="35" fillId="0" borderId="31" xfId="0" applyNumberFormat="1" applyFont="1" applyFill="1" applyBorder="1" applyAlignment="1" applyProtection="1">
      <alignment horizontal="center" vertical="center"/>
      <protection hidden="1"/>
    </xf>
    <xf numFmtId="49" fontId="35" fillId="0" borderId="28" xfId="0" applyNumberFormat="1" applyFont="1" applyFill="1" applyBorder="1" applyAlignment="1" applyProtection="1">
      <alignment horizontal="center" vertical="center"/>
      <protection hidden="1"/>
    </xf>
    <xf numFmtId="166" fontId="35" fillId="0" borderId="28" xfId="0" applyNumberFormat="1" applyFont="1" applyFill="1" applyBorder="1" applyAlignment="1" applyProtection="1">
      <alignment horizontal="center" vertical="center"/>
      <protection hidden="1"/>
    </xf>
    <xf numFmtId="49" fontId="34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34" fillId="0" borderId="24" xfId="0" applyFont="1" applyFill="1" applyBorder="1" applyAlignment="1">
      <alignment horizontal="left" vertical="center" wrapText="1"/>
    </xf>
    <xf numFmtId="165" fontId="35" fillId="0" borderId="63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38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29" xfId="0" applyNumberFormat="1" applyFont="1" applyFill="1" applyBorder="1" applyAlignment="1" applyProtection="1">
      <alignment horizontal="left" vertical="center" wrapText="1"/>
      <protection hidden="1"/>
    </xf>
    <xf numFmtId="49" fontId="36" fillId="0" borderId="29" xfId="0" applyNumberFormat="1" applyFont="1" applyFill="1" applyBorder="1" applyAlignment="1" applyProtection="1">
      <alignment horizontal="center" vertical="center" wrapText="1"/>
      <protection hidden="1"/>
    </xf>
    <xf numFmtId="166" fontId="36" fillId="0" borderId="29" xfId="0" applyNumberFormat="1" applyFont="1" applyFill="1" applyBorder="1" applyAlignment="1" applyProtection="1">
      <alignment horizontal="center" vertical="center" wrapText="1"/>
      <protection hidden="1"/>
    </xf>
    <xf numFmtId="166" fontId="36" fillId="0" borderId="30" xfId="0" applyNumberFormat="1" applyFont="1" applyFill="1" applyBorder="1" applyAlignment="1" applyProtection="1">
      <alignment horizontal="center" vertical="center" wrapText="1"/>
      <protection hidden="1"/>
    </xf>
    <xf numFmtId="165" fontId="36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4" xfId="0" applyNumberFormat="1" applyFont="1" applyFill="1" applyBorder="1" applyAlignment="1" applyProtection="1">
      <alignment horizontal="left" vertical="center" wrapText="1"/>
      <protection hidden="1"/>
    </xf>
    <xf numFmtId="165" fontId="37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" xfId="8" applyNumberFormat="1" applyFont="1" applyFill="1" applyBorder="1" applyAlignment="1" applyProtection="1">
      <alignment horizontal="justify" vertical="center"/>
    </xf>
    <xf numFmtId="165" fontId="37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" xfId="8" applyNumberFormat="1" applyFont="1" applyFill="1" applyBorder="1" applyAlignment="1" applyProtection="1">
      <alignment horizontal="left" wrapText="1"/>
    </xf>
    <xf numFmtId="49" fontId="35" fillId="8" borderId="2" xfId="0" applyNumberFormat="1" applyFont="1" applyFill="1" applyBorder="1" applyAlignment="1" applyProtection="1">
      <alignment horizontal="left" vertical="center" wrapText="1"/>
      <protection hidden="1"/>
    </xf>
    <xf numFmtId="49" fontId="35" fillId="0" borderId="2" xfId="8" applyNumberFormat="1" applyFont="1" applyFill="1" applyBorder="1" applyAlignment="1" applyProtection="1">
      <alignment horizontal="center" vertical="center" wrapText="1"/>
    </xf>
    <xf numFmtId="165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39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0" applyNumberFormat="1" applyFont="1" applyFill="1" applyBorder="1" applyAlignment="1">
      <alignment vertical="center"/>
    </xf>
    <xf numFmtId="49" fontId="35" fillId="0" borderId="39" xfId="0" applyNumberFormat="1" applyFont="1" applyFill="1" applyBorder="1" applyAlignment="1" applyProtection="1">
      <alignment vertical="center" wrapText="1"/>
      <protection hidden="1"/>
    </xf>
    <xf numFmtId="49" fontId="39" fillId="13" borderId="4" xfId="0" applyNumberFormat="1" applyFont="1" applyFill="1" applyBorder="1" applyAlignment="1" applyProtection="1">
      <alignment horizontal="center" vertical="center" wrapText="1"/>
      <protection hidden="1"/>
    </xf>
    <xf numFmtId="49" fontId="39" fillId="13" borderId="2" xfId="0" applyNumberFormat="1" applyFont="1" applyFill="1" applyBorder="1" applyAlignment="1" applyProtection="1">
      <alignment horizontal="center" vertical="center" wrapText="1"/>
      <protection hidden="1"/>
    </xf>
    <xf numFmtId="2" fontId="39" fillId="13" borderId="11" xfId="0" applyNumberFormat="1" applyFont="1" applyFill="1" applyBorder="1" applyAlignment="1" applyProtection="1">
      <alignment horizontal="center" vertical="center" wrapText="1"/>
      <protection hidden="1"/>
    </xf>
    <xf numFmtId="2" fontId="39" fillId="13" borderId="2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Border="1" applyAlignment="1">
      <alignment horizontal="left" vertical="center" wrapText="1"/>
    </xf>
    <xf numFmtId="49" fontId="34" fillId="8" borderId="2" xfId="0" applyNumberFormat="1" applyFont="1" applyFill="1" applyBorder="1" applyAlignment="1" applyProtection="1">
      <alignment horizontal="center" vertical="center" wrapText="1"/>
      <protection hidden="1"/>
    </xf>
    <xf numFmtId="2" fontId="34" fillId="6" borderId="2" xfId="0" applyNumberFormat="1" applyFont="1" applyFill="1" applyBorder="1" applyAlignment="1" applyProtection="1">
      <alignment horizontal="center" vertical="center" wrapText="1"/>
      <protection hidden="1"/>
    </xf>
    <xf numFmtId="166" fontId="35" fillId="8" borderId="31" xfId="0" applyNumberFormat="1" applyFont="1" applyFill="1" applyBorder="1" applyAlignment="1" applyProtection="1">
      <alignment horizontal="center" vertical="center" wrapText="1"/>
      <protection hidden="1"/>
    </xf>
    <xf numFmtId="2" fontId="35" fillId="6" borderId="3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40" xfId="0" applyNumberFormat="1" applyFont="1" applyFill="1" applyBorder="1" applyAlignment="1" applyProtection="1">
      <alignment vertical="center" wrapText="1"/>
      <protection hidden="1"/>
    </xf>
    <xf numFmtId="0" fontId="35" fillId="0" borderId="32" xfId="0" applyFont="1" applyBorder="1" applyAlignment="1">
      <alignment horizontal="left" vertical="center" wrapText="1"/>
    </xf>
    <xf numFmtId="49" fontId="35" fillId="0" borderId="32" xfId="0" applyNumberFormat="1" applyFont="1" applyFill="1" applyBorder="1" applyAlignment="1" applyProtection="1">
      <alignment horizontal="center" vertical="center"/>
      <protection hidden="1"/>
    </xf>
    <xf numFmtId="49" fontId="34" fillId="8" borderId="32" xfId="0" applyNumberFormat="1" applyFont="1" applyFill="1" applyBorder="1" applyAlignment="1" applyProtection="1">
      <alignment horizontal="center" vertical="center" wrapText="1"/>
      <protection hidden="1"/>
    </xf>
    <xf numFmtId="2" fontId="34" fillId="6" borderId="32" xfId="0" applyNumberFormat="1" applyFont="1" applyFill="1" applyBorder="1" applyAlignment="1" applyProtection="1">
      <alignment horizontal="center" vertical="center" wrapText="1"/>
      <protection hidden="1"/>
    </xf>
    <xf numFmtId="166" fontId="35" fillId="8" borderId="36" xfId="0" applyNumberFormat="1" applyFont="1" applyFill="1" applyBorder="1" applyAlignment="1" applyProtection="1">
      <alignment horizontal="center" vertical="center" wrapText="1"/>
      <protection hidden="1"/>
    </xf>
    <xf numFmtId="2" fontId="35" fillId="6" borderId="18" xfId="0" applyNumberFormat="1" applyFont="1" applyFill="1" applyBorder="1" applyAlignment="1" applyProtection="1">
      <alignment horizontal="center" vertical="center" wrapText="1"/>
      <protection hidden="1"/>
    </xf>
    <xf numFmtId="49" fontId="36" fillId="8" borderId="38" xfId="0" applyNumberFormat="1" applyFont="1" applyFill="1" applyBorder="1" applyAlignment="1" applyProtection="1">
      <alignment horizontal="center" vertical="center" wrapText="1"/>
      <protection hidden="1"/>
    </xf>
    <xf numFmtId="49" fontId="34" fillId="8" borderId="29" xfId="0" applyNumberFormat="1" applyFont="1" applyFill="1" applyBorder="1" applyAlignment="1" applyProtection="1">
      <alignment horizontal="center" vertical="center" wrapText="1"/>
      <protection hidden="1"/>
    </xf>
    <xf numFmtId="2" fontId="34" fillId="6" borderId="29" xfId="0" applyNumberFormat="1" applyFont="1" applyFill="1" applyBorder="1" applyAlignment="1" applyProtection="1">
      <alignment horizontal="center" vertical="center" wrapText="1"/>
      <protection hidden="1"/>
    </xf>
    <xf numFmtId="166" fontId="35" fillId="8" borderId="30" xfId="0" applyNumberFormat="1" applyFont="1" applyFill="1" applyBorder="1" applyAlignment="1" applyProtection="1">
      <alignment horizontal="center" vertical="center" wrapText="1"/>
      <protection hidden="1"/>
    </xf>
    <xf numFmtId="2" fontId="35" fillId="6" borderId="13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55" xfId="0" applyNumberFormat="1" applyFont="1" applyFill="1" applyBorder="1" applyAlignment="1" applyProtection="1">
      <alignment horizontal="center" vertical="center"/>
      <protection hidden="1"/>
    </xf>
    <xf numFmtId="49" fontId="34" fillId="8" borderId="55" xfId="0" applyNumberFormat="1" applyFont="1" applyFill="1" applyBorder="1" applyAlignment="1" applyProtection="1">
      <alignment horizontal="center" vertical="center" wrapText="1"/>
      <protection hidden="1"/>
    </xf>
    <xf numFmtId="2" fontId="34" fillId="6" borderId="55" xfId="0" applyNumberFormat="1" applyFont="1" applyFill="1" applyBorder="1" applyAlignment="1" applyProtection="1">
      <alignment horizontal="center" vertical="center" wrapText="1"/>
      <protection hidden="1"/>
    </xf>
    <xf numFmtId="166" fontId="35" fillId="8" borderId="56" xfId="0" applyNumberFormat="1" applyFont="1" applyFill="1" applyBorder="1" applyAlignment="1" applyProtection="1">
      <alignment horizontal="center" vertical="center" wrapText="1"/>
      <protection hidden="1"/>
    </xf>
    <xf numFmtId="2" fontId="35" fillId="6" borderId="48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64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4" xfId="0" applyNumberFormat="1" applyFont="1" applyFill="1" applyBorder="1" applyAlignment="1" applyProtection="1">
      <alignment horizontal="left" vertical="center" wrapText="1"/>
      <protection hidden="1"/>
    </xf>
    <xf numFmtId="49" fontId="34" fillId="8" borderId="24" xfId="0" applyNumberFormat="1" applyFont="1" applyFill="1" applyBorder="1" applyAlignment="1" applyProtection="1">
      <alignment horizontal="center" vertical="center" wrapText="1"/>
      <protection hidden="1"/>
    </xf>
    <xf numFmtId="2" fontId="34" fillId="6" borderId="24" xfId="0" applyNumberFormat="1" applyFont="1" applyFill="1" applyBorder="1" applyAlignment="1" applyProtection="1">
      <alignment horizontal="center" vertical="center" wrapText="1"/>
      <protection hidden="1"/>
    </xf>
    <xf numFmtId="166" fontId="35" fillId="8" borderId="35" xfId="0" applyNumberFormat="1" applyFont="1" applyFill="1" applyBorder="1" applyAlignment="1" applyProtection="1">
      <alignment horizontal="center" vertical="center" wrapText="1"/>
      <protection hidden="1"/>
    </xf>
    <xf numFmtId="2" fontId="35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37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34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0" applyNumberFormat="1" applyFont="1" applyFill="1" applyBorder="1" applyAlignment="1" applyProtection="1">
      <alignment vertical="center" wrapText="1"/>
      <protection hidden="1"/>
    </xf>
    <xf numFmtId="49" fontId="35" fillId="0" borderId="39" xfId="0" applyNumberFormat="1" applyFont="1" applyFill="1" applyBorder="1" applyAlignment="1">
      <alignment vertical="center"/>
    </xf>
    <xf numFmtId="165" fontId="37" fillId="0" borderId="31" xfId="0" applyNumberFormat="1" applyFont="1" applyFill="1" applyBorder="1" applyAlignment="1" applyProtection="1">
      <alignment horizontal="center" vertical="center"/>
      <protection hidden="1"/>
    </xf>
    <xf numFmtId="49" fontId="35" fillId="8" borderId="2" xfId="0" applyNumberFormat="1" applyFont="1" applyFill="1" applyBorder="1" applyAlignment="1" applyProtection="1">
      <alignment horizontal="center" vertical="center" wrapText="1"/>
      <protection hidden="1"/>
    </xf>
    <xf numFmtId="49" fontId="34" fillId="8" borderId="2" xfId="0" applyNumberFormat="1" applyFont="1" applyFill="1" applyBorder="1" applyAlignment="1" applyProtection="1">
      <alignment horizontal="left" vertical="center" wrapText="1"/>
      <protection hidden="1"/>
    </xf>
    <xf numFmtId="166" fontId="34" fillId="0" borderId="2" xfId="0" applyNumberFormat="1" applyFont="1" applyFill="1" applyBorder="1" applyAlignment="1" applyProtection="1">
      <alignment horizontal="center" vertical="center"/>
      <protection hidden="1"/>
    </xf>
    <xf numFmtId="49" fontId="35" fillId="0" borderId="2" xfId="8" applyNumberFormat="1" applyFont="1" applyFill="1" applyBorder="1" applyAlignment="1" applyProtection="1">
      <alignment horizontal="justify" vertical="top"/>
    </xf>
    <xf numFmtId="49" fontId="34" fillId="0" borderId="39" xfId="0" applyNumberFormat="1" applyFont="1" applyFill="1" applyBorder="1" applyAlignment="1" applyProtection="1">
      <alignment vertical="center"/>
      <protection hidden="1"/>
    </xf>
    <xf numFmtId="49" fontId="35" fillId="0" borderId="39" xfId="0" applyNumberFormat="1" applyFont="1" applyFill="1" applyBorder="1" applyAlignment="1" applyProtection="1">
      <alignment vertical="center"/>
      <protection hidden="1"/>
    </xf>
    <xf numFmtId="49" fontId="35" fillId="0" borderId="2" xfId="0" applyNumberFormat="1" applyFont="1" applyFill="1" applyBorder="1" applyAlignment="1" applyProtection="1">
      <alignment horizontal="left" vertical="top" wrapText="1"/>
      <protection hidden="1"/>
    </xf>
    <xf numFmtId="165" fontId="38" fillId="0" borderId="31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 applyProtection="1">
      <alignment vertical="center" wrapText="1"/>
      <protection hidden="1"/>
    </xf>
    <xf numFmtId="49" fontId="35" fillId="0" borderId="2" xfId="0" applyNumberFormat="1" applyFont="1" applyFill="1" applyBorder="1" applyAlignment="1" applyProtection="1">
      <alignment vertical="center" wrapText="1"/>
      <protection hidden="1"/>
    </xf>
    <xf numFmtId="49" fontId="35" fillId="0" borderId="32" xfId="0" applyNumberFormat="1" applyFont="1" applyFill="1" applyBorder="1" applyAlignment="1" applyProtection="1">
      <alignment vertical="center" wrapText="1"/>
      <protection hidden="1"/>
    </xf>
    <xf numFmtId="49" fontId="34" fillId="0" borderId="38" xfId="0" applyNumberFormat="1" applyFont="1" applyFill="1" applyBorder="1" applyAlignment="1" applyProtection="1">
      <alignment vertical="center" wrapText="1"/>
      <protection hidden="1"/>
    </xf>
    <xf numFmtId="165" fontId="34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2" xfId="0" applyNumberFormat="1" applyFont="1" applyFill="1" applyBorder="1" applyAlignment="1" applyProtection="1">
      <alignment vertical="center" wrapText="1"/>
      <protection hidden="1"/>
    </xf>
    <xf numFmtId="49" fontId="34" fillId="0" borderId="29" xfId="0" applyNumberFormat="1" applyFont="1" applyFill="1" applyBorder="1" applyAlignment="1" applyProtection="1">
      <alignment horizontal="justify" vertical="center" wrapText="1"/>
      <protection hidden="1"/>
    </xf>
    <xf numFmtId="166" fontId="34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38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4" xfId="0" applyNumberFormat="1" applyFont="1" applyFill="1" applyBorder="1" applyAlignment="1" applyProtection="1">
      <alignment vertical="center" wrapText="1"/>
      <protection hidden="1"/>
    </xf>
    <xf numFmtId="12" fontId="34" fillId="0" borderId="24" xfId="0" applyNumberFormat="1" applyFont="1" applyFill="1" applyBorder="1" applyAlignment="1" applyProtection="1">
      <alignment horizontal="center" vertical="center" wrapText="1"/>
      <protection hidden="1"/>
    </xf>
    <xf numFmtId="12" fontId="35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64" xfId="0" applyNumberFormat="1" applyFont="1" applyFill="1" applyBorder="1" applyAlignment="1" applyProtection="1">
      <alignment vertical="center" wrapText="1"/>
      <protection hidden="1"/>
    </xf>
    <xf numFmtId="49" fontId="34" fillId="0" borderId="59" xfId="0" applyNumberFormat="1" applyFont="1" applyFill="1" applyBorder="1" applyAlignment="1" applyProtection="1">
      <alignment vertical="center" wrapText="1"/>
      <protection hidden="1"/>
    </xf>
    <xf numFmtId="49" fontId="35" fillId="0" borderId="50" xfId="0" applyNumberFormat="1" applyFont="1" applyFill="1" applyBorder="1" applyAlignment="1" applyProtection="1">
      <alignment vertical="center" wrapText="1"/>
      <protection hidden="1"/>
    </xf>
    <xf numFmtId="12" fontId="35" fillId="0" borderId="51" xfId="0" applyNumberFormat="1" applyFont="1" applyFill="1" applyBorder="1" applyAlignment="1" applyProtection="1">
      <alignment horizontal="justify" vertical="center" wrapText="1"/>
      <protection hidden="1"/>
    </xf>
    <xf numFmtId="49" fontId="34" fillId="0" borderId="29" xfId="8" applyNumberFormat="1" applyFont="1" applyFill="1" applyBorder="1" applyAlignment="1" applyProtection="1">
      <alignment horizontal="justify" vertical="center" wrapText="1"/>
    </xf>
    <xf numFmtId="49" fontId="34" fillId="0" borderId="29" xfId="8" applyNumberFormat="1" applyFont="1" applyFill="1" applyBorder="1" applyAlignment="1" applyProtection="1">
      <alignment horizontal="center" vertical="center" wrapText="1"/>
    </xf>
    <xf numFmtId="49" fontId="35" fillId="0" borderId="22" xfId="0" applyNumberFormat="1" applyFont="1" applyFill="1" applyBorder="1" applyAlignment="1" applyProtection="1">
      <alignment vertical="center" wrapText="1"/>
      <protection hidden="1"/>
    </xf>
    <xf numFmtId="49" fontId="35" fillId="0" borderId="24" xfId="8" applyNumberFormat="1" applyFont="1" applyFill="1" applyBorder="1" applyAlignment="1" applyProtection="1">
      <alignment horizontal="justify" vertical="center" wrapText="1"/>
    </xf>
    <xf numFmtId="49" fontId="35" fillId="0" borderId="34" xfId="8" applyNumberFormat="1" applyFont="1" applyFill="1" applyBorder="1" applyAlignment="1" applyProtection="1">
      <alignment horizontal="center" vertical="center" wrapText="1"/>
    </xf>
    <xf numFmtId="49" fontId="35" fillId="0" borderId="34" xfId="8" applyNumberFormat="1" applyFont="1" applyFill="1" applyBorder="1" applyAlignment="1" applyProtection="1">
      <alignment horizontal="center" vertical="center"/>
    </xf>
    <xf numFmtId="49" fontId="35" fillId="0" borderId="32" xfId="8" applyNumberFormat="1" applyFont="1" applyFill="1" applyBorder="1" applyAlignment="1" applyProtection="1">
      <alignment horizontal="center" vertical="center" wrapText="1"/>
    </xf>
    <xf numFmtId="49" fontId="35" fillId="0" borderId="24" xfId="8" applyNumberFormat="1" applyFont="1" applyFill="1" applyBorder="1" applyAlignment="1" applyProtection="1">
      <alignment horizontal="center" vertical="center" wrapText="1"/>
    </xf>
    <xf numFmtId="49" fontId="34" fillId="8" borderId="2" xfId="0" applyNumberFormat="1" applyFont="1" applyFill="1" applyBorder="1" applyAlignment="1" applyProtection="1">
      <alignment vertical="center" wrapText="1"/>
      <protection hidden="1"/>
    </xf>
    <xf numFmtId="0" fontId="34" fillId="0" borderId="55" xfId="0" applyFont="1" applyFill="1" applyBorder="1" applyAlignment="1">
      <alignment horizontal="left" vertical="center" wrapText="1"/>
    </xf>
    <xf numFmtId="49" fontId="35" fillId="0" borderId="22" xfId="8" applyNumberFormat="1" applyFont="1" applyFill="1" applyBorder="1" applyAlignment="1" applyProtection="1">
      <alignment horizontal="left" vertical="center"/>
    </xf>
    <xf numFmtId="49" fontId="35" fillId="0" borderId="39" xfId="8" applyNumberFormat="1" applyFont="1" applyFill="1" applyBorder="1" applyAlignment="1" applyProtection="1">
      <alignment vertical="center"/>
    </xf>
    <xf numFmtId="12" fontId="35" fillId="0" borderId="2" xfId="8" applyNumberFormat="1" applyFont="1" applyFill="1" applyBorder="1" applyAlignment="1" applyProtection="1">
      <alignment horizontal="center" vertical="center" wrapText="1"/>
    </xf>
    <xf numFmtId="49" fontId="35" fillId="0" borderId="40" xfId="8" applyNumberFormat="1" applyFont="1" applyFill="1" applyBorder="1" applyAlignment="1" applyProtection="1">
      <alignment vertical="center"/>
    </xf>
    <xf numFmtId="12" fontId="35" fillId="0" borderId="32" xfId="8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vertical="top"/>
    </xf>
    <xf numFmtId="49" fontId="35" fillId="0" borderId="22" xfId="8" applyNumberFormat="1" applyFont="1" applyFill="1" applyBorder="1" applyAlignment="1" applyProtection="1">
      <alignment vertical="center"/>
    </xf>
    <xf numFmtId="166" fontId="35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" xfId="8" applyNumberFormat="1" applyFont="1" applyFill="1" applyBorder="1" applyAlignment="1" applyProtection="1">
      <alignment horizontal="justify" vertical="center" wrapText="1"/>
    </xf>
    <xf numFmtId="49" fontId="35" fillId="0" borderId="2" xfId="8" applyNumberFormat="1" applyFont="1" applyFill="1" applyBorder="1" applyAlignment="1" applyProtection="1">
      <alignment vertical="center"/>
    </xf>
    <xf numFmtId="49" fontId="34" fillId="0" borderId="60" xfId="0" applyNumberFormat="1" applyFont="1" applyFill="1" applyBorder="1" applyAlignment="1" applyProtection="1">
      <alignment vertical="center" wrapText="1"/>
      <protection hidden="1"/>
    </xf>
    <xf numFmtId="165" fontId="34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34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65" xfId="0" applyNumberFormat="1" applyFont="1" applyFill="1" applyBorder="1" applyAlignment="1" applyProtection="1">
      <alignment horizontal="center" vertical="center" wrapText="1"/>
      <protection hidden="1"/>
    </xf>
    <xf numFmtId="12" fontId="35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40" xfId="0" applyNumberFormat="1" applyFont="1" applyFill="1" applyBorder="1" applyAlignment="1" applyProtection="1">
      <alignment vertical="center" wrapText="1"/>
      <protection hidden="1"/>
    </xf>
    <xf numFmtId="49" fontId="34" fillId="0" borderId="32" xfId="0" applyNumberFormat="1" applyFont="1" applyFill="1" applyBorder="1" applyAlignment="1" applyProtection="1">
      <alignment horizontal="justify" vertical="center" wrapText="1"/>
      <protection hidden="1"/>
    </xf>
    <xf numFmtId="49" fontId="34" fillId="8" borderId="40" xfId="0" applyNumberFormat="1" applyFont="1" applyFill="1" applyBorder="1" applyAlignment="1" applyProtection="1">
      <alignment vertical="center" wrapText="1"/>
      <protection hidden="1"/>
    </xf>
    <xf numFmtId="0" fontId="34" fillId="8" borderId="0" xfId="0" applyNumberFormat="1" applyFont="1" applyFill="1" applyBorder="1" applyAlignment="1" applyProtection="1">
      <alignment horizontal="center" vertical="center"/>
    </xf>
    <xf numFmtId="166" fontId="34" fillId="8" borderId="0" xfId="0" applyNumberFormat="1" applyFont="1" applyFill="1" applyBorder="1" applyAlignment="1" applyProtection="1">
      <alignment horizontal="center" vertical="center"/>
    </xf>
    <xf numFmtId="0" fontId="34" fillId="8" borderId="0" xfId="0" applyNumberFormat="1" applyFont="1" applyFill="1" applyBorder="1" applyAlignment="1" applyProtection="1">
      <alignment vertical="center"/>
    </xf>
    <xf numFmtId="166" fontId="34" fillId="8" borderId="36" xfId="0" applyNumberFormat="1" applyFont="1" applyFill="1" applyBorder="1" applyAlignment="1" applyProtection="1">
      <alignment horizontal="center" vertical="center" wrapText="1"/>
      <protection hidden="1"/>
    </xf>
    <xf numFmtId="166" fontId="34" fillId="8" borderId="18" xfId="0" applyNumberFormat="1" applyFont="1" applyFill="1" applyBorder="1" applyAlignment="1" applyProtection="1">
      <alignment horizontal="center" vertical="center" wrapText="1"/>
      <protection hidden="1"/>
    </xf>
    <xf numFmtId="165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35" fillId="8" borderId="39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 applyProtection="1">
      <alignment horizontal="center" vertical="center"/>
      <protection hidden="1"/>
    </xf>
    <xf numFmtId="166" fontId="35" fillId="8" borderId="2" xfId="0" applyNumberFormat="1" applyFont="1" applyFill="1" applyBorder="1" applyAlignment="1" applyProtection="1">
      <alignment horizontal="center" vertical="center"/>
      <protection hidden="1"/>
    </xf>
    <xf numFmtId="49" fontId="35" fillId="8" borderId="2" xfId="8" applyNumberFormat="1" applyFont="1" applyFill="1" applyBorder="1" applyAlignment="1" applyProtection="1">
      <alignment horizontal="justify" vertical="center" wrapText="1"/>
    </xf>
    <xf numFmtId="49" fontId="35" fillId="8" borderId="2" xfId="0" applyNumberFormat="1" applyFont="1" applyFill="1" applyBorder="1" applyAlignment="1">
      <alignment vertical="center"/>
    </xf>
    <xf numFmtId="49" fontId="35" fillId="8" borderId="39" xfId="0" applyNumberFormat="1" applyFont="1" applyFill="1" applyBorder="1" applyAlignment="1" applyProtection="1">
      <alignment horizontal="left" vertical="center" wrapText="1"/>
      <protection hidden="1"/>
    </xf>
    <xf numFmtId="49" fontId="35" fillId="8" borderId="27" xfId="0" applyNumberFormat="1" applyFont="1" applyFill="1" applyBorder="1" applyAlignment="1" applyProtection="1">
      <alignment horizontal="left" vertical="center" wrapText="1"/>
      <protection hidden="1"/>
    </xf>
    <xf numFmtId="49" fontId="35" fillId="8" borderId="28" xfId="0" applyNumberFormat="1" applyFont="1" applyFill="1" applyBorder="1" applyAlignment="1" applyProtection="1">
      <alignment horizontal="center" vertical="center" wrapText="1"/>
      <protection hidden="1"/>
    </xf>
    <xf numFmtId="49" fontId="35" fillId="8" borderId="55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" xfId="8" applyNumberFormat="1" applyFont="1" applyFill="1" applyBorder="1" applyAlignment="1" applyProtection="1">
      <alignment horizontal="justify" vertical="center"/>
    </xf>
    <xf numFmtId="165" fontId="34" fillId="2" borderId="31" xfId="0" applyNumberFormat="1" applyFont="1" applyFill="1" applyBorder="1" applyAlignment="1" applyProtection="1">
      <alignment horizontal="center" vertical="center" wrapText="1"/>
      <protection hidden="1"/>
    </xf>
    <xf numFmtId="165" fontId="34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NumberFormat="1" applyFont="1" applyFill="1" applyBorder="1" applyAlignment="1" applyProtection="1">
      <alignment vertical="top" wrapText="1"/>
    </xf>
    <xf numFmtId="0" fontId="41" fillId="0" borderId="0" xfId="0" applyNumberFormat="1" applyFont="1" applyFill="1" applyBorder="1" applyAlignment="1" applyProtection="1">
      <alignment horizontal="right" vertical="top" wrapText="1"/>
    </xf>
    <xf numFmtId="0" fontId="42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right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  <protection locked="0"/>
    </xf>
    <xf numFmtId="166" fontId="2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2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NumberFormat="1" applyFont="1" applyFill="1" applyBorder="1" applyAlignment="1" applyProtection="1">
      <alignment horizontal="center" vertical="top"/>
      <protection hidden="1"/>
    </xf>
    <xf numFmtId="166" fontId="2" fillId="0" borderId="0" xfId="0" applyNumberFormat="1" applyFont="1" applyFill="1" applyBorder="1" applyAlignment="1" applyProtection="1">
      <alignment vertical="top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wrapText="1"/>
      <protection hidden="1"/>
    </xf>
    <xf numFmtId="166" fontId="1" fillId="0" borderId="2" xfId="0" applyNumberFormat="1" applyFont="1" applyFill="1" applyBorder="1" applyAlignment="1" applyProtection="1">
      <alignment horizontal="center" wrapText="1"/>
      <protection hidden="1"/>
    </xf>
    <xf numFmtId="166" fontId="1" fillId="0" borderId="2" xfId="4" applyNumberFormat="1" applyFont="1" applyFill="1" applyBorder="1" applyAlignment="1" applyProtection="1">
      <alignment horizontal="center" wrapText="1"/>
    </xf>
    <xf numFmtId="166" fontId="1" fillId="0" borderId="2" xfId="4" applyNumberFormat="1" applyFont="1" applyFill="1" applyBorder="1" applyAlignment="1" applyProtection="1">
      <alignment horizontal="center" vertical="center" wrapText="1"/>
    </xf>
    <xf numFmtId="165" fontId="34" fillId="0" borderId="2" xfId="0" applyNumberFormat="1" applyFont="1" applyFill="1" applyBorder="1" applyAlignment="1" applyProtection="1">
      <alignment horizontal="center" wrapText="1"/>
      <protection hidden="1"/>
    </xf>
    <xf numFmtId="165" fontId="35" fillId="0" borderId="2" xfId="0" applyNumberFormat="1" applyFont="1" applyFill="1" applyBorder="1" applyAlignment="1" applyProtection="1">
      <alignment horizontal="center" wrapText="1"/>
      <protection hidden="1"/>
    </xf>
    <xf numFmtId="12" fontId="35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1" fillId="0" borderId="29" xfId="0" applyNumberFormat="1" applyFont="1" applyFill="1" applyBorder="1" applyAlignment="1" applyProtection="1">
      <alignment horizontal="left"/>
      <protection hidden="1"/>
    </xf>
    <xf numFmtId="49" fontId="1" fillId="0" borderId="29" xfId="0" applyNumberFormat="1" applyFont="1" applyFill="1" applyBorder="1" applyAlignment="1" applyProtection="1">
      <alignment horizontal="center"/>
      <protection hidden="1"/>
    </xf>
    <xf numFmtId="0" fontId="2" fillId="0" borderId="41" xfId="0" applyNumberFormat="1" applyFont="1" applyFill="1" applyBorder="1" applyAlignment="1" applyProtection="1">
      <alignment horizontal="center"/>
    </xf>
    <xf numFmtId="166" fontId="2" fillId="0" borderId="41" xfId="0" applyNumberFormat="1" applyFont="1" applyFill="1" applyBorder="1" applyAlignment="1" applyProtection="1">
      <alignment horizontal="center"/>
    </xf>
    <xf numFmtId="0" fontId="2" fillId="0" borderId="41" xfId="0" applyNumberFormat="1" applyFont="1" applyFill="1" applyBorder="1" applyAlignment="1" applyProtection="1"/>
    <xf numFmtId="166" fontId="1" fillId="0" borderId="30" xfId="0" applyNumberFormat="1" applyFont="1" applyFill="1" applyBorder="1" applyAlignment="1" applyProtection="1">
      <alignment horizontal="center"/>
      <protection hidden="1"/>
    </xf>
    <xf numFmtId="165" fontId="1" fillId="0" borderId="30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166" fontId="13" fillId="0" borderId="0" xfId="0" applyNumberFormat="1" applyFont="1" applyFill="1" applyBorder="1" applyAlignment="1" applyProtection="1">
      <alignment horizontal="center" vertical="top"/>
    </xf>
    <xf numFmtId="0" fontId="1" fillId="0" borderId="29" xfId="0" applyNumberFormat="1" applyFont="1" applyFill="1" applyBorder="1" applyAlignment="1" applyProtection="1">
      <alignment horizontal="center" vertical="top"/>
      <protection hidden="1"/>
    </xf>
    <xf numFmtId="0" fontId="1" fillId="0" borderId="29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29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29" xfId="4" applyNumberFormat="1" applyFont="1" applyFill="1" applyBorder="1" applyAlignment="1" applyProtection="1">
      <alignment horizontal="center" vertical="top" wrapText="1"/>
    </xf>
    <xf numFmtId="166" fontId="1" fillId="0" borderId="30" xfId="4" applyNumberFormat="1" applyFont="1" applyFill="1" applyBorder="1" applyAlignment="1" applyProtection="1">
      <alignment horizontal="center" vertical="top" wrapText="1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left" vertical="center"/>
      <protection hidden="1"/>
    </xf>
    <xf numFmtId="49" fontId="1" fillId="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41" xfId="0" applyNumberFormat="1" applyFont="1" applyFill="1" applyBorder="1" applyAlignment="1" applyProtection="1">
      <alignment horizontal="center" vertical="center"/>
    </xf>
    <xf numFmtId="166" fontId="2" fillId="0" borderId="41" xfId="0" applyNumberFormat="1" applyFont="1" applyFill="1" applyBorder="1" applyAlignment="1" applyProtection="1">
      <alignment horizontal="center" vertical="center"/>
    </xf>
    <xf numFmtId="0" fontId="2" fillId="0" borderId="41" xfId="0" applyNumberFormat="1" applyFont="1" applyFill="1" applyBorder="1" applyAlignment="1" applyProtection="1">
      <alignment vertical="center"/>
    </xf>
    <xf numFmtId="166" fontId="1" fillId="0" borderId="30" xfId="0" applyNumberFormat="1" applyFont="1" applyFill="1" applyBorder="1" applyAlignment="1" applyProtection="1">
      <alignment horizontal="center" vertical="center"/>
      <protection hidden="1"/>
    </xf>
    <xf numFmtId="165" fontId="1" fillId="0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NumberFormat="1" applyFont="1" applyFill="1" applyBorder="1" applyAlignment="1" applyProtection="1">
      <alignment vertical="top"/>
    </xf>
    <xf numFmtId="165" fontId="20" fillId="0" borderId="0" xfId="0" applyNumberFormat="1" applyFont="1" applyFill="1" applyBorder="1" applyAlignment="1" applyProtection="1">
      <alignment vertical="top"/>
    </xf>
    <xf numFmtId="49" fontId="1" fillId="0" borderId="38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5" applyNumberFormat="1" applyFont="1" applyFill="1" applyBorder="1" applyAlignment="1" applyProtection="1">
      <alignment horizontal="center" vertical="center"/>
      <protection locked="0"/>
    </xf>
    <xf numFmtId="3" fontId="5" fillId="0" borderId="2" xfId="5" applyNumberFormat="1" applyFont="1" applyFill="1" applyBorder="1" applyAlignment="1" applyProtection="1">
      <alignment horizontal="center" vertical="center"/>
      <protection locked="0"/>
    </xf>
    <xf numFmtId="0" fontId="5" fillId="0" borderId="2" xfId="5" applyNumberFormat="1" applyFont="1" applyFill="1" applyBorder="1" applyAlignment="1" applyProtection="1">
      <alignment horizontal="left" vertical="center"/>
      <protection locked="0"/>
    </xf>
    <xf numFmtId="166" fontId="5" fillId="0" borderId="2" xfId="5" applyNumberFormat="1" applyFont="1" applyFill="1" applyBorder="1" applyAlignment="1" applyProtection="1">
      <alignment horizontal="center" vertical="center"/>
      <protection locked="0"/>
    </xf>
    <xf numFmtId="165" fontId="5" fillId="0" borderId="2" xfId="5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6" fontId="2" fillId="0" borderId="2" xfId="5" applyNumberFormat="1" applyFont="1" applyFill="1" applyBorder="1" applyAlignment="1" applyProtection="1">
      <alignment horizontal="center" vertical="center"/>
    </xf>
    <xf numFmtId="165" fontId="2" fillId="0" borderId="2" xfId="5" applyNumberFormat="1" applyFont="1" applyFill="1" applyBorder="1" applyAlignment="1" applyProtection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3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left" vertical="center" wrapText="1"/>
    </xf>
    <xf numFmtId="0" fontId="5" fillId="0" borderId="2" xfId="5" applyNumberFormat="1" applyFont="1" applyFill="1" applyBorder="1" applyAlignment="1" applyProtection="1">
      <alignment horizontal="center" vertical="center"/>
    </xf>
    <xf numFmtId="3" fontId="5" fillId="0" borderId="2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left" vertical="center" wrapText="1"/>
    </xf>
    <xf numFmtId="166" fontId="5" fillId="0" borderId="2" xfId="5" applyNumberFormat="1" applyFont="1" applyFill="1" applyBorder="1" applyAlignment="1" applyProtection="1">
      <alignment horizontal="center" vertical="center"/>
    </xf>
    <xf numFmtId="165" fontId="5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left" vertical="center"/>
    </xf>
    <xf numFmtId="165" fontId="44" fillId="0" borderId="2" xfId="0" applyNumberFormat="1" applyFont="1" applyFill="1" applyBorder="1" applyAlignment="1">
      <alignment horizontal="center" vertical="center" wrapText="1"/>
    </xf>
    <xf numFmtId="165" fontId="45" fillId="0" borderId="2" xfId="0" applyNumberFormat="1" applyFont="1" applyFill="1" applyBorder="1" applyAlignment="1">
      <alignment horizontal="center" vertical="center" wrapText="1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5" applyNumberFormat="1" applyFont="1" applyFill="1" applyBorder="1" applyAlignment="1" applyProtection="1">
      <alignment horizontal="left" vertical="top"/>
    </xf>
    <xf numFmtId="0" fontId="5" fillId="0" borderId="11" xfId="5" applyNumberFormat="1" applyFont="1" applyFill="1" applyBorder="1" applyAlignment="1" applyProtection="1">
      <alignment horizontal="left" vertical="top"/>
    </xf>
    <xf numFmtId="0" fontId="5" fillId="0" borderId="4" xfId="5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/>
    </xf>
    <xf numFmtId="0" fontId="43" fillId="0" borderId="1" xfId="0" applyNumberFormat="1" applyFont="1" applyFill="1" applyBorder="1" applyAlignment="1" applyProtection="1">
      <alignment horizontal="right" vertical="top"/>
    </xf>
    <xf numFmtId="0" fontId="27" fillId="0" borderId="3" xfId="0" applyNumberFormat="1" applyFont="1" applyFill="1" applyBorder="1" applyAlignment="1" applyProtection="1">
      <alignment vertical="center" wrapText="1"/>
    </xf>
    <xf numFmtId="0" fontId="27" fillId="0" borderId="4" xfId="0" applyNumberFormat="1" applyFont="1" applyFill="1" applyBorder="1" applyAlignment="1" applyProtection="1">
      <alignment vertical="center" wrapText="1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72;&#1089;&#1093;&#1086;&#1076;&#1099;%20%20&#8470;%202-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56;&#1077;&#1096;&#1077;&#1085;&#1080;&#1077;%20&#1057;&#1086;&#1074;&#1077;&#1090;&#1072;%20&#1086;&#1090;%2007.10.2020\&#1073;&#1102;&#1076;&#1078;&#1077;&#1090;%20&#1085;&#1072;%2007.10.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1%20&#1075;&#1086;&#1076;\&#1050;&#1057;&#1055;%20&#1073;&#1102;&#1076;&#1078;&#1077;&#1090;%20&#1085;&#1072;%202021%20&#1075;&#1086;&#1076;\&#1073;&#1102;&#1076;&#1078;&#1077;&#1090;%20&#1085;&#1072;%202021%20&#1075;&#1086;&#1076;\&#1087;&#1077;&#1088;&#1074;&#1086;&#1077;%20&#1095;&#1090;&#1077;&#1085;&#1080;&#1077;\1%20&#1095;&#1090;&#1077;&#1085;&#1080;&#1077;%202021%20&#1075;&#1086;&#1076;%20&#1085;&#1086;&#1074;&#1099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73;&#1091;&#1093;&#1075;&#1072;&#1083;&#1090;&#1077;&#1088;&#1080;&#1103;\&#1055;&#1088;&#1086;&#1077;&#1082;&#1090;%202021%20&#1075;&#1086;&#1076;\&#1050;&#1057;&#1055;%20&#1073;&#1102;&#1076;&#1078;&#1077;&#1090;%20&#1085;&#1072;%202021%20&#1075;&#1086;&#1076;\&#1048;&#1079;&#1084;&#1077;&#1085;&#1077;&#1085;&#1080;&#1103;%20&#1073;&#1102;&#1076;.&#1085;&#1072;%2003.03.2021\&#1048;&#1079;&#1084;&#1077;&#1085;&#1077;&#1085;&#1080;&#1103;%20&#1073;&#1102;&#1076;&#1078;&#1077;&#1090;%20&#1085;&#1072;%2003.03.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20086.599999999999</v>
          </cell>
          <cell r="J79">
            <v>30141.1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1 (прил 3) "/>
      <sheetName val="Вед. 2021 (прил 4)"/>
    </sheetNames>
    <sheetDataSet>
      <sheetData sheetId="0"/>
      <sheetData sheetId="1"/>
      <sheetData sheetId="2"/>
      <sheetData sheetId="3">
        <row r="9">
          <cell r="L9">
            <v>17714.499999999996</v>
          </cell>
        </row>
        <row r="10">
          <cell r="L10">
            <v>1272.3</v>
          </cell>
        </row>
        <row r="14">
          <cell r="L14">
            <v>2606.2999999999997</v>
          </cell>
        </row>
        <row r="27">
          <cell r="L27">
            <v>9905.7999999999993</v>
          </cell>
        </row>
        <row r="49">
          <cell r="L49">
            <v>2286.4</v>
          </cell>
        </row>
        <row r="56">
          <cell r="L56">
            <v>1623.7</v>
          </cell>
        </row>
        <row r="92">
          <cell r="L92">
            <v>49725</v>
          </cell>
        </row>
        <row r="93">
          <cell r="L93">
            <v>293.89999999999998</v>
          </cell>
        </row>
        <row r="103">
          <cell r="L103">
            <v>49211.1</v>
          </cell>
        </row>
        <row r="110">
          <cell r="L110">
            <v>56658.3</v>
          </cell>
        </row>
        <row r="111">
          <cell r="L111">
            <v>56658.3</v>
          </cell>
        </row>
        <row r="155">
          <cell r="L155">
            <v>1158</v>
          </cell>
        </row>
        <row r="156">
          <cell r="L156">
            <v>25.8</v>
          </cell>
        </row>
        <row r="160">
          <cell r="L160">
            <v>1132.2</v>
          </cell>
        </row>
        <row r="167">
          <cell r="L167">
            <v>16017.7</v>
          </cell>
        </row>
        <row r="168">
          <cell r="L168">
            <v>3712.3</v>
          </cell>
        </row>
        <row r="175">
          <cell r="L175">
            <v>12305.4</v>
          </cell>
        </row>
        <row r="186">
          <cell r="L186">
            <v>1531.9</v>
          </cell>
        </row>
        <row r="187">
          <cell r="L187">
            <v>533.5</v>
          </cell>
        </row>
        <row r="191">
          <cell r="L191">
            <v>998.4</v>
          </cell>
        </row>
        <row r="195">
          <cell r="L195">
            <v>1810</v>
          </cell>
        </row>
        <row r="196">
          <cell r="L196">
            <v>1810</v>
          </cell>
        </row>
        <row r="205">
          <cell r="L205">
            <v>750.8</v>
          </cell>
        </row>
        <row r="207">
          <cell r="L207">
            <v>750.8</v>
          </cell>
        </row>
        <row r="210">
          <cell r="L210">
            <v>145397.19999999998</v>
          </cell>
        </row>
      </sheetData>
      <sheetData sheetId="4">
        <row r="14">
          <cell r="N14">
            <v>1272.3</v>
          </cell>
        </row>
        <row r="19">
          <cell r="N19">
            <v>1648.7</v>
          </cell>
        </row>
        <row r="21">
          <cell r="N21">
            <v>784</v>
          </cell>
        </row>
        <row r="23">
          <cell r="N23">
            <v>1.5</v>
          </cell>
        </row>
        <row r="24">
          <cell r="N24">
            <v>49</v>
          </cell>
        </row>
        <row r="27">
          <cell r="N27">
            <v>123.1</v>
          </cell>
        </row>
        <row r="31">
          <cell r="N31">
            <v>84</v>
          </cell>
        </row>
        <row r="39">
          <cell r="N39">
            <v>839.6</v>
          </cell>
        </row>
        <row r="40">
          <cell r="N40">
            <v>1446.8</v>
          </cell>
        </row>
        <row r="47">
          <cell r="N47">
            <v>6989.8</v>
          </cell>
        </row>
        <row r="49">
          <cell r="N49">
            <v>1655.9</v>
          </cell>
        </row>
        <row r="51">
          <cell r="N51">
            <v>3.8</v>
          </cell>
        </row>
        <row r="54">
          <cell r="N54">
            <v>355.9</v>
          </cell>
        </row>
        <row r="57">
          <cell r="N57">
            <v>829.8</v>
          </cell>
        </row>
        <row r="59">
          <cell r="N59">
            <v>70.599999999999994</v>
          </cell>
        </row>
        <row r="63">
          <cell r="N63">
            <v>20</v>
          </cell>
        </row>
        <row r="67">
          <cell r="N67">
            <v>703.9</v>
          </cell>
        </row>
        <row r="73">
          <cell r="N73">
            <v>7.8</v>
          </cell>
        </row>
        <row r="76">
          <cell r="N76">
            <v>600</v>
          </cell>
        </row>
        <row r="79">
          <cell r="N79">
            <v>20</v>
          </cell>
        </row>
        <row r="82">
          <cell r="N82">
            <v>12</v>
          </cell>
        </row>
        <row r="85">
          <cell r="N85">
            <v>128</v>
          </cell>
        </row>
        <row r="88">
          <cell r="N88">
            <v>6</v>
          </cell>
        </row>
        <row r="91">
          <cell r="N91">
            <v>12</v>
          </cell>
        </row>
        <row r="96">
          <cell r="N96">
            <v>31</v>
          </cell>
        </row>
        <row r="101">
          <cell r="N101">
            <v>95.6</v>
          </cell>
        </row>
        <row r="104">
          <cell r="N104">
            <v>198.3</v>
          </cell>
        </row>
        <row r="108">
          <cell r="N108">
            <v>49211.1</v>
          </cell>
        </row>
        <row r="110">
          <cell r="N110">
            <v>170</v>
          </cell>
        </row>
        <row r="114">
          <cell r="N114">
            <v>50</v>
          </cell>
        </row>
        <row r="120">
          <cell r="N120">
            <v>5278.3</v>
          </cell>
        </row>
        <row r="123">
          <cell r="N123">
            <v>348.3</v>
          </cell>
        </row>
        <row r="126">
          <cell r="N126">
            <v>4081.5</v>
          </cell>
        </row>
        <row r="127">
          <cell r="N127">
            <v>22.1</v>
          </cell>
        </row>
        <row r="131">
          <cell r="N131">
            <v>950</v>
          </cell>
        </row>
        <row r="134">
          <cell r="N134">
            <v>11943.1</v>
          </cell>
        </row>
        <row r="138">
          <cell r="N138">
            <v>1265.8</v>
          </cell>
        </row>
        <row r="141">
          <cell r="N141">
            <v>9453.7000000000007</v>
          </cell>
        </row>
        <row r="142">
          <cell r="N142">
            <v>72.599999999999994</v>
          </cell>
        </row>
        <row r="145">
          <cell r="N145">
            <v>200</v>
          </cell>
        </row>
        <row r="149">
          <cell r="N149">
            <v>10561</v>
          </cell>
        </row>
        <row r="152">
          <cell r="N152">
            <v>10924.4</v>
          </cell>
        </row>
        <row r="154">
          <cell r="N154">
            <v>150</v>
          </cell>
        </row>
        <row r="157">
          <cell r="N157">
            <v>1364.3</v>
          </cell>
        </row>
        <row r="159">
          <cell r="N159">
            <v>43.2</v>
          </cell>
        </row>
        <row r="164">
          <cell r="N164">
            <v>25.8</v>
          </cell>
        </row>
        <row r="168">
          <cell r="N168">
            <v>1005.2</v>
          </cell>
        </row>
        <row r="171">
          <cell r="N171">
            <v>127</v>
          </cell>
        </row>
        <row r="176">
          <cell r="N176">
            <v>3704.9</v>
          </cell>
        </row>
        <row r="179">
          <cell r="N179">
            <v>7.4</v>
          </cell>
        </row>
        <row r="183">
          <cell r="N183">
            <v>1801.6</v>
          </cell>
        </row>
        <row r="186">
          <cell r="N186">
            <v>7437.2</v>
          </cell>
        </row>
        <row r="188">
          <cell r="N188">
            <v>3058.6</v>
          </cell>
        </row>
        <row r="190">
          <cell r="N190">
            <v>8</v>
          </cell>
        </row>
        <row r="195">
          <cell r="N195">
            <v>533.5</v>
          </cell>
        </row>
        <row r="199">
          <cell r="N199">
            <v>998.4</v>
          </cell>
        </row>
        <row r="203">
          <cell r="N203">
            <v>120</v>
          </cell>
        </row>
        <row r="206">
          <cell r="N206">
            <v>847.6</v>
          </cell>
        </row>
        <row r="208">
          <cell r="N208">
            <v>842.4</v>
          </cell>
        </row>
        <row r="213">
          <cell r="N213">
            <v>750.8</v>
          </cell>
        </row>
        <row r="214">
          <cell r="N214">
            <v>145397.19999999998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L57">
            <v>20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"/>
      <sheetName val="Функц.2020 (прил 3) "/>
      <sheetName val="приложен.2"/>
      <sheetName val="ВЕД.(прилож.4)"/>
      <sheetName val="прилож.5"/>
      <sheetName val="прилож.6"/>
      <sheetName val="прилож.7"/>
    </sheetNames>
    <sheetDataSet>
      <sheetData sheetId="0" refreshError="1"/>
      <sheetData sheetId="1" refreshError="1"/>
      <sheetData sheetId="2" refreshError="1"/>
      <sheetData sheetId="3" refreshError="1">
        <row r="13">
          <cell r="L13">
            <v>1272.3</v>
          </cell>
        </row>
        <row r="28">
          <cell r="L28">
            <v>84</v>
          </cell>
        </row>
        <row r="108">
          <cell r="L108">
            <v>50</v>
          </cell>
        </row>
        <row r="126">
          <cell r="L126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14">
          <cell r="N14">
            <v>1224</v>
          </cell>
        </row>
        <row r="34">
          <cell r="N34">
            <v>0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1(2чтен)"/>
      <sheetName val="Прилож 2"/>
      <sheetName val="Функц.2020 (прил 3) "/>
      <sheetName val="Вед. 2020 (прил 4)"/>
      <sheetName val="приложение 5"/>
      <sheetName val="приложение 7"/>
      <sheetName val="приложение 6"/>
    </sheetNames>
    <sheetDataSet>
      <sheetData sheetId="0"/>
      <sheetData sheetId="1"/>
      <sheetData sheetId="2"/>
      <sheetData sheetId="3"/>
      <sheetData sheetId="4">
        <row r="50">
          <cell r="L50">
            <v>829.8</v>
          </cell>
        </row>
        <row r="52">
          <cell r="L52">
            <v>70.599999999999994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720"/>
      <c r="G1" s="721"/>
      <c r="H1" s="721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722" t="s">
        <v>45</v>
      </c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</row>
    <row r="5" spans="1:19" ht="22.5" customHeight="1">
      <c r="A5" s="724" t="s">
        <v>48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</row>
    <row r="6" spans="1:19" ht="27.6" customHeight="1">
      <c r="A6" s="724" t="s">
        <v>49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25" t="s">
        <v>50</v>
      </c>
      <c r="P7" s="725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224" t="e">
        <f>D45+#REF!</f>
        <v>#REF!</v>
      </c>
      <c r="E44" s="224" t="e">
        <f>E45+#REF!</f>
        <v>#REF!</v>
      </c>
      <c r="F44" s="224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32"/>
  <sheetViews>
    <sheetView workbookViewId="0">
      <selection activeCell="Y8" sqref="Y8"/>
    </sheetView>
  </sheetViews>
  <sheetFormatPr defaultRowHeight="12.75"/>
  <cols>
    <col min="1" max="1" width="5.7109375" style="301" customWidth="1"/>
    <col min="2" max="2" width="26.140625" style="301" customWidth="1"/>
    <col min="3" max="3" width="46.85546875" style="226" customWidth="1"/>
    <col min="4" max="4" width="11.7109375" style="256" hidden="1" customWidth="1"/>
    <col min="5" max="5" width="10.85546875" style="226" hidden="1" customWidth="1"/>
    <col min="6" max="6" width="13.42578125" style="226" hidden="1" customWidth="1"/>
    <col min="7" max="7" width="15.85546875" style="226" hidden="1" customWidth="1"/>
    <col min="8" max="8" width="14" style="226" hidden="1" customWidth="1"/>
    <col min="9" max="9" width="16.5703125" style="226" hidden="1" customWidth="1"/>
    <col min="10" max="10" width="10" style="226" customWidth="1"/>
    <col min="11" max="11" width="12.7109375" style="226" hidden="1" customWidth="1"/>
    <col min="12" max="12" width="12" style="226" hidden="1" customWidth="1"/>
    <col min="13" max="13" width="10.140625" style="226" hidden="1" customWidth="1"/>
    <col min="14" max="16" width="0" style="226" hidden="1" customWidth="1"/>
    <col min="17" max="17" width="17" style="226" hidden="1" customWidth="1"/>
    <col min="18" max="18" width="16.5703125" style="226" hidden="1" customWidth="1"/>
    <col min="19" max="19" width="9.140625" style="227"/>
    <col min="20" max="20" width="13.28515625" style="226" hidden="1" customWidth="1"/>
    <col min="21" max="23" width="0" style="226" hidden="1" customWidth="1"/>
    <col min="24" max="24" width="10.140625" style="226" bestFit="1" customWidth="1"/>
    <col min="25" max="16384" width="9.140625" style="226"/>
  </cols>
  <sheetData>
    <row r="1" spans="1:24" ht="21" customHeight="1">
      <c r="A1" s="225"/>
      <c r="B1" s="645" t="s">
        <v>680</v>
      </c>
      <c r="C1" s="730" t="s">
        <v>540</v>
      </c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1:24" ht="21" customHeight="1">
      <c r="A2" s="228"/>
      <c r="B2" s="229"/>
      <c r="C2" s="229"/>
      <c r="D2" s="229"/>
      <c r="E2" s="229"/>
      <c r="F2" s="229"/>
      <c r="G2" s="229"/>
      <c r="H2" s="229"/>
      <c r="I2" s="229"/>
      <c r="J2" s="740" t="s">
        <v>675</v>
      </c>
      <c r="K2" s="229"/>
      <c r="L2" s="229"/>
      <c r="M2" s="229"/>
      <c r="N2" s="229"/>
      <c r="O2" s="229"/>
      <c r="P2" s="229"/>
    </row>
    <row r="3" spans="1:24" ht="22.5" customHeight="1">
      <c r="A3" s="726" t="s">
        <v>48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</row>
    <row r="4" spans="1:24" ht="27.6" customHeight="1" thickBot="1">
      <c r="A4" s="726" t="s">
        <v>673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</row>
    <row r="5" spans="1:24" s="238" customFormat="1" ht="54" customHeight="1" thickBot="1">
      <c r="A5" s="230" t="s">
        <v>51</v>
      </c>
      <c r="B5" s="230" t="s">
        <v>52</v>
      </c>
      <c r="C5" s="231" t="s">
        <v>53</v>
      </c>
      <c r="D5" s="232" t="s">
        <v>54</v>
      </c>
      <c r="E5" s="232" t="s">
        <v>55</v>
      </c>
      <c r="F5" s="232" t="s">
        <v>56</v>
      </c>
      <c r="G5" s="232" t="s">
        <v>57</v>
      </c>
      <c r="H5" s="232" t="s">
        <v>58</v>
      </c>
      <c r="I5" s="232" t="s">
        <v>59</v>
      </c>
      <c r="J5" s="232" t="s">
        <v>60</v>
      </c>
      <c r="K5" s="233" t="s">
        <v>61</v>
      </c>
      <c r="L5" s="234" t="s">
        <v>62</v>
      </c>
      <c r="M5" s="235" t="s">
        <v>63</v>
      </c>
      <c r="N5" s="235" t="s">
        <v>64</v>
      </c>
      <c r="O5" s="235" t="s">
        <v>65</v>
      </c>
      <c r="P5" s="235" t="s">
        <v>66</v>
      </c>
      <c r="Q5" s="236" t="s">
        <v>60</v>
      </c>
      <c r="R5" s="236" t="s">
        <v>60</v>
      </c>
      <c r="S5" s="237"/>
    </row>
    <row r="6" spans="1:24" s="244" customFormat="1" ht="29.25" customHeight="1" thickBot="1">
      <c r="A6" s="695" t="s">
        <v>67</v>
      </c>
      <c r="B6" s="696" t="s">
        <v>68</v>
      </c>
      <c r="C6" s="697" t="s">
        <v>69</v>
      </c>
      <c r="D6" s="698" t="e">
        <f>D7+#REF!+D10+#REF!+#REF!</f>
        <v>#REF!</v>
      </c>
      <c r="E6" s="698" t="e">
        <f>E7+#REF!+E10+#REF!+#REF!</f>
        <v>#REF!</v>
      </c>
      <c r="F6" s="698" t="e">
        <f>F7+#REF!+F10+#REF!+#REF!</f>
        <v>#REF!</v>
      </c>
      <c r="G6" s="698" t="e">
        <f>G7+#REF!+G10+#REF!+#REF!</f>
        <v>#REF!</v>
      </c>
      <c r="H6" s="698" t="e">
        <f>H7+#REF!+H10+#REF!+#REF!</f>
        <v>#REF!</v>
      </c>
      <c r="I6" s="698" t="e">
        <f>I7+#REF!+I10+#REF!+#REF!</f>
        <v>#REF!</v>
      </c>
      <c r="J6" s="699">
        <f>J7+J10</f>
        <v>441.3</v>
      </c>
      <c r="K6" s="239" t="e">
        <f>K7+#REF!+K10+#REF!+#REF!</f>
        <v>#REF!</v>
      </c>
      <c r="L6" s="240" t="e">
        <f>L7+#REF!+L10+#REF!+#REF!</f>
        <v>#REF!</v>
      </c>
      <c r="M6" s="241" t="e">
        <f>M7+#REF!+M10+#REF!+#REF!</f>
        <v>#REF!</v>
      </c>
      <c r="N6" s="241" t="e">
        <f>N7+#REF!+N10+#REF!+#REF!</f>
        <v>#REF!</v>
      </c>
      <c r="O6" s="241" t="e">
        <f>O7+#REF!+O10+#REF!+#REF!</f>
        <v>#REF!</v>
      </c>
      <c r="P6" s="241" t="e">
        <f>P7+#REF!+P10+#REF!+#REF!</f>
        <v>#REF!</v>
      </c>
      <c r="Q6" s="242" t="e">
        <f>Q7+#REF!+Q10+#REF!</f>
        <v>#REF!</v>
      </c>
      <c r="R6" s="242" t="e">
        <f>R7+#REF!+R10+#REF!</f>
        <v>#REF!</v>
      </c>
      <c r="S6" s="243"/>
    </row>
    <row r="7" spans="1:24" s="250" customFormat="1" ht="30.75" customHeight="1" thickBot="1">
      <c r="A7" s="695" t="s">
        <v>70</v>
      </c>
      <c r="B7" s="700" t="s">
        <v>221</v>
      </c>
      <c r="C7" s="701" t="s">
        <v>222</v>
      </c>
      <c r="D7" s="698" t="e">
        <f>D8+#REF!</f>
        <v>#REF!</v>
      </c>
      <c r="E7" s="698" t="e">
        <f>E8+#REF!</f>
        <v>#REF!</v>
      </c>
      <c r="F7" s="698" t="e">
        <f>F8+#REF!</f>
        <v>#REF!</v>
      </c>
      <c r="G7" s="698" t="e">
        <f>G8+#REF!</f>
        <v>#REF!</v>
      </c>
      <c r="H7" s="698" t="e">
        <f>H8+#REF!</f>
        <v>#REF!</v>
      </c>
      <c r="I7" s="698" t="e">
        <f>I8+#REF!</f>
        <v>#REF!</v>
      </c>
      <c r="J7" s="699">
        <f>J8</f>
        <v>428.8</v>
      </c>
      <c r="K7" s="245" t="e">
        <f>K8+#REF!</f>
        <v>#REF!</v>
      </c>
      <c r="L7" s="246" t="e">
        <f>L8+#REF!</f>
        <v>#REF!</v>
      </c>
      <c r="M7" s="247" t="e">
        <f>M8+#REF!</f>
        <v>#REF!</v>
      </c>
      <c r="N7" s="247" t="e">
        <f>N8+#REF!</f>
        <v>#REF!</v>
      </c>
      <c r="O7" s="247" t="e">
        <f>O8+#REF!</f>
        <v>#REF!</v>
      </c>
      <c r="P7" s="247" t="e">
        <f>P8+#REF!</f>
        <v>#REF!</v>
      </c>
      <c r="Q7" s="248" t="e">
        <f>Q8+#REF!+#REF!</f>
        <v>#REF!</v>
      </c>
      <c r="R7" s="248" t="e">
        <f>R8+#REF!+#REF!</f>
        <v>#REF!</v>
      </c>
      <c r="S7" s="249"/>
    </row>
    <row r="8" spans="1:24" s="256" customFormat="1" ht="27.6" customHeight="1" thickBot="1">
      <c r="A8" s="702" t="s">
        <v>73</v>
      </c>
      <c r="B8" s="703" t="s">
        <v>541</v>
      </c>
      <c r="C8" s="704" t="s">
        <v>223</v>
      </c>
      <c r="D8" s="705" t="e">
        <f>D9+#REF!+#REF!+#REF!</f>
        <v>#REF!</v>
      </c>
      <c r="E8" s="705" t="e">
        <f>E9+#REF!+#REF!+#REF!</f>
        <v>#REF!</v>
      </c>
      <c r="F8" s="705" t="e">
        <f>F9+#REF!+#REF!+#REF!</f>
        <v>#REF!</v>
      </c>
      <c r="G8" s="705" t="e">
        <f>G9+#REF!+#REF!+#REF!+#REF!</f>
        <v>#REF!</v>
      </c>
      <c r="H8" s="705" t="e">
        <f>H9+#REF!+#REF!+#REF!+#REF!</f>
        <v>#REF!</v>
      </c>
      <c r="I8" s="705" t="e">
        <f>I9+#REF!+#REF!+#REF!+#REF!+#REF!</f>
        <v>#REF!</v>
      </c>
      <c r="J8" s="706">
        <f>J9</f>
        <v>428.8</v>
      </c>
      <c r="K8" s="252" t="e">
        <f>K9+#REF!+#REF!+#REF!+#REF!+#REF!</f>
        <v>#REF!</v>
      </c>
      <c r="L8" s="253" t="e">
        <f>L9+#REF!+#REF!+#REF!+#REF!+#REF!</f>
        <v>#REF!</v>
      </c>
      <c r="M8" s="254" t="e">
        <f>M9+#REF!+#REF!+#REF!+#REF!</f>
        <v>#REF!</v>
      </c>
      <c r="N8" s="254" t="e">
        <f>N9+#REF!+#REF!+#REF!+#REF!</f>
        <v>#REF!</v>
      </c>
      <c r="O8" s="254" t="e">
        <f>O9+#REF!+#REF!+#REF!+#REF!</f>
        <v>#REF!</v>
      </c>
      <c r="P8" s="254" t="e">
        <f>P9+#REF!+#REF!+#REF!+#REF!</f>
        <v>#REF!</v>
      </c>
      <c r="Q8" s="251" t="e">
        <f>Q9+#REF!+#REF!+#REF!+#REF!</f>
        <v>#REF!</v>
      </c>
      <c r="R8" s="251" t="e">
        <f>R9+#REF!+#REF!+#REF!+#REF!</f>
        <v>#REF!</v>
      </c>
      <c r="S8" s="255"/>
    </row>
    <row r="9" spans="1:24" s="256" customFormat="1" ht="71.25" customHeight="1" thickBot="1">
      <c r="A9" s="702" t="s">
        <v>76</v>
      </c>
      <c r="B9" s="707" t="s">
        <v>542</v>
      </c>
      <c r="C9" s="708" t="s">
        <v>224</v>
      </c>
      <c r="D9" s="705">
        <v>6131.4</v>
      </c>
      <c r="E9" s="705">
        <v>3667.3</v>
      </c>
      <c r="F9" s="705">
        <f>E9/8*12</f>
        <v>5500.9500000000007</v>
      </c>
      <c r="G9" s="705">
        <v>17300</v>
      </c>
      <c r="H9" s="705">
        <v>8970.7999999999993</v>
      </c>
      <c r="I9" s="705">
        <v>15500</v>
      </c>
      <c r="J9" s="706">
        <v>428.8</v>
      </c>
      <c r="K9" s="257">
        <f t="shared" ref="K9" si="0">J9*1.058</f>
        <v>453.67040000000003</v>
      </c>
      <c r="L9" s="258">
        <f t="shared" ref="L9" si="1">K9*1.055</f>
        <v>478.62227200000001</v>
      </c>
      <c r="M9" s="254">
        <f>J9/3</f>
        <v>142.93333333333334</v>
      </c>
      <c r="N9" s="254">
        <f>J9/3</f>
        <v>142.93333333333334</v>
      </c>
      <c r="O9" s="254">
        <f>J9/3</f>
        <v>142.93333333333334</v>
      </c>
      <c r="P9" s="254">
        <v>0</v>
      </c>
      <c r="Q9" s="251">
        <f>J9*108%</f>
        <v>463.10400000000004</v>
      </c>
      <c r="R9" s="251">
        <f>Q9*106.9%</f>
        <v>495.058176</v>
      </c>
      <c r="S9" s="255"/>
      <c r="X9" s="259"/>
    </row>
    <row r="10" spans="1:24" s="256" customFormat="1" ht="56.25" customHeight="1" thickBot="1">
      <c r="A10" s="711" t="s">
        <v>100</v>
      </c>
      <c r="B10" s="712" t="s">
        <v>109</v>
      </c>
      <c r="C10" s="713" t="s">
        <v>110</v>
      </c>
      <c r="D10" s="718">
        <f>D11</f>
        <v>43.4</v>
      </c>
      <c r="E10" s="714" t="e">
        <f>#REF!+#REF!+#REF!+#REF!+#REF!</f>
        <v>#REF!</v>
      </c>
      <c r="F10" s="714" t="e">
        <f>#REF!+#REF!+#REF!+#REF!+#REF!</f>
        <v>#REF!</v>
      </c>
      <c r="G10" s="714" t="e">
        <f>#REF!+G11</f>
        <v>#REF!</v>
      </c>
      <c r="H10" s="714" t="e">
        <f>#REF!+H11</f>
        <v>#REF!</v>
      </c>
      <c r="I10" s="714" t="e">
        <f>#REF!+I11</f>
        <v>#REF!</v>
      </c>
      <c r="J10" s="715">
        <f>J11</f>
        <v>12.5</v>
      </c>
      <c r="K10" s="262" t="e">
        <f>#REF!+K11</f>
        <v>#REF!</v>
      </c>
      <c r="L10" s="263" t="e">
        <f>#REF!+L11</f>
        <v>#REF!</v>
      </c>
      <c r="M10" s="264" t="e">
        <f>#REF!+M11</f>
        <v>#REF!</v>
      </c>
      <c r="N10" s="264" t="e">
        <f>#REF!+N11</f>
        <v>#REF!</v>
      </c>
      <c r="O10" s="264" t="e">
        <f>#REF!+O11</f>
        <v>#REF!</v>
      </c>
      <c r="P10" s="264" t="e">
        <f>#REF!+P11</f>
        <v>#REF!</v>
      </c>
      <c r="Q10" s="248" t="e">
        <f>#REF!+Q11</f>
        <v>#REF!</v>
      </c>
      <c r="R10" s="248" t="e">
        <f>#REF!+R11</f>
        <v>#REF!</v>
      </c>
      <c r="S10" s="255"/>
    </row>
    <row r="11" spans="1:24" s="256" customFormat="1" ht="43.5" customHeight="1">
      <c r="A11" s="702" t="s">
        <v>232</v>
      </c>
      <c r="B11" s="716" t="s">
        <v>674</v>
      </c>
      <c r="C11" s="710" t="s">
        <v>225</v>
      </c>
      <c r="D11" s="719">
        <f>D12</f>
        <v>43.4</v>
      </c>
      <c r="E11" s="705">
        <f>E12</f>
        <v>1791.7</v>
      </c>
      <c r="F11" s="705">
        <v>2090</v>
      </c>
      <c r="G11" s="705">
        <f t="shared" ref="G11:R11" si="2">G12</f>
        <v>24</v>
      </c>
      <c r="H11" s="705">
        <f t="shared" si="2"/>
        <v>12</v>
      </c>
      <c r="I11" s="705">
        <f t="shared" si="2"/>
        <v>24</v>
      </c>
      <c r="J11" s="706">
        <f t="shared" si="2"/>
        <v>12.5</v>
      </c>
      <c r="K11" s="265">
        <f t="shared" si="2"/>
        <v>13.225000000000001</v>
      </c>
      <c r="L11" s="266">
        <f t="shared" si="2"/>
        <v>13.952375</v>
      </c>
      <c r="M11" s="254">
        <f t="shared" si="2"/>
        <v>3.125</v>
      </c>
      <c r="N11" s="254">
        <f t="shared" si="2"/>
        <v>3.125</v>
      </c>
      <c r="O11" s="254">
        <f t="shared" si="2"/>
        <v>3.125</v>
      </c>
      <c r="P11" s="254">
        <f t="shared" si="2"/>
        <v>3.125</v>
      </c>
      <c r="Q11" s="251">
        <f t="shared" si="2"/>
        <v>13.5</v>
      </c>
      <c r="R11" s="251">
        <f t="shared" si="2"/>
        <v>14.4315</v>
      </c>
      <c r="S11" s="255"/>
    </row>
    <row r="12" spans="1:24" s="256" customFormat="1" ht="69.75" customHeight="1" thickBot="1">
      <c r="A12" s="702" t="s">
        <v>233</v>
      </c>
      <c r="B12" s="716" t="s">
        <v>135</v>
      </c>
      <c r="C12" s="710" t="s">
        <v>136</v>
      </c>
      <c r="D12" s="719">
        <v>43.4</v>
      </c>
      <c r="E12" s="705">
        <v>1791.7</v>
      </c>
      <c r="F12" s="705">
        <v>2090</v>
      </c>
      <c r="G12" s="705">
        <v>24</v>
      </c>
      <c r="H12" s="705">
        <v>12</v>
      </c>
      <c r="I12" s="705">
        <v>24</v>
      </c>
      <c r="J12" s="706">
        <v>12.5</v>
      </c>
      <c r="K12" s="257">
        <f>J12*1.058</f>
        <v>13.225000000000001</v>
      </c>
      <c r="L12" s="258">
        <f>K12*1.055</f>
        <v>13.952375</v>
      </c>
      <c r="M12" s="254">
        <f>J12/4</f>
        <v>3.125</v>
      </c>
      <c r="N12" s="254">
        <f>J12/4</f>
        <v>3.125</v>
      </c>
      <c r="O12" s="254">
        <f>J12/4</f>
        <v>3.125</v>
      </c>
      <c r="P12" s="254">
        <f>J12/4</f>
        <v>3.125</v>
      </c>
      <c r="Q12" s="251">
        <f>J12*108%</f>
        <v>13.5</v>
      </c>
      <c r="R12" s="251">
        <f>Q12*106.9%</f>
        <v>14.4315</v>
      </c>
      <c r="S12" s="255"/>
    </row>
    <row r="13" spans="1:24" s="256" customFormat="1" ht="33" customHeight="1" thickBot="1">
      <c r="A13" s="711" t="s">
        <v>169</v>
      </c>
      <c r="B13" s="712" t="s">
        <v>170</v>
      </c>
      <c r="C13" s="717" t="s">
        <v>171</v>
      </c>
      <c r="D13" s="705">
        <v>5841.7</v>
      </c>
      <c r="E13" s="705">
        <v>4377.6000000000004</v>
      </c>
      <c r="F13" s="705">
        <v>5841.7</v>
      </c>
      <c r="G13" s="714" t="e">
        <f t="shared" ref="G13:R13" si="3">G14</f>
        <v>#REF!</v>
      </c>
      <c r="H13" s="714" t="e">
        <f t="shared" si="3"/>
        <v>#REF!</v>
      </c>
      <c r="I13" s="714" t="e">
        <f t="shared" si="3"/>
        <v>#REF!</v>
      </c>
      <c r="J13" s="715">
        <f t="shared" si="3"/>
        <v>144455.9</v>
      </c>
      <c r="K13" s="269" t="e">
        <f t="shared" si="3"/>
        <v>#REF!</v>
      </c>
      <c r="L13" s="270" t="e">
        <f t="shared" si="3"/>
        <v>#REF!</v>
      </c>
      <c r="M13" s="271" t="e">
        <f t="shared" si="3"/>
        <v>#REF!</v>
      </c>
      <c r="N13" s="271" t="e">
        <f t="shared" si="3"/>
        <v>#REF!</v>
      </c>
      <c r="O13" s="271" t="e">
        <f t="shared" si="3"/>
        <v>#REF!</v>
      </c>
      <c r="P13" s="271" t="e">
        <f t="shared" si="3"/>
        <v>#REF!</v>
      </c>
      <c r="Q13" s="242" t="e">
        <f t="shared" si="3"/>
        <v>#REF!</v>
      </c>
      <c r="R13" s="242" t="e">
        <f t="shared" si="3"/>
        <v>#REF!</v>
      </c>
      <c r="S13" s="255"/>
    </row>
    <row r="14" spans="1:24" s="256" customFormat="1" ht="41.25" customHeight="1" thickBot="1">
      <c r="A14" s="711">
        <v>1</v>
      </c>
      <c r="B14" s="712" t="s">
        <v>543</v>
      </c>
      <c r="C14" s="713" t="s">
        <v>173</v>
      </c>
      <c r="D14" s="714">
        <v>0</v>
      </c>
      <c r="E14" s="714">
        <v>0</v>
      </c>
      <c r="F14" s="714">
        <v>0</v>
      </c>
      <c r="G14" s="714" t="e">
        <f>G15+G20+#REF!</f>
        <v>#REF!</v>
      </c>
      <c r="H14" s="714" t="e">
        <f>H15+H20+#REF!</f>
        <v>#REF!</v>
      </c>
      <c r="I14" s="714" t="e">
        <f>I15+I20+#REF!</f>
        <v>#REF!</v>
      </c>
      <c r="J14" s="715">
        <f>J15+J20</f>
        <v>144455.9</v>
      </c>
      <c r="K14" s="272" t="e">
        <f>K15+K20+#REF!</f>
        <v>#REF!</v>
      </c>
      <c r="L14" s="273" t="e">
        <f>L15+L20+#REF!</f>
        <v>#REF!</v>
      </c>
      <c r="M14" s="274" t="e">
        <f>M15+M20+#REF!</f>
        <v>#REF!</v>
      </c>
      <c r="N14" s="274" t="e">
        <f>N15+N20+#REF!</f>
        <v>#REF!</v>
      </c>
      <c r="O14" s="274" t="e">
        <f>O15+O20+#REF!</f>
        <v>#REF!</v>
      </c>
      <c r="P14" s="274" t="e">
        <f>P15+P20+#REF!</f>
        <v>#REF!</v>
      </c>
      <c r="Q14" s="248" t="e">
        <f>Q15+Q20+#REF!</f>
        <v>#REF!</v>
      </c>
      <c r="R14" s="248" t="e">
        <f>R15+R20+#REF!</f>
        <v>#REF!</v>
      </c>
      <c r="S14" s="255"/>
    </row>
    <row r="15" spans="1:24" s="268" customFormat="1" ht="31.5" customHeight="1">
      <c r="A15" s="702" t="s">
        <v>73</v>
      </c>
      <c r="B15" s="709" t="s">
        <v>544</v>
      </c>
      <c r="C15" s="710" t="s">
        <v>545</v>
      </c>
      <c r="D15" s="705">
        <f>D16</f>
        <v>0</v>
      </c>
      <c r="E15" s="705">
        <f>E16</f>
        <v>0</v>
      </c>
      <c r="F15" s="705">
        <f>F16</f>
        <v>0</v>
      </c>
      <c r="G15" s="705">
        <f>G17</f>
        <v>8472</v>
      </c>
      <c r="H15" s="705">
        <f>H17</f>
        <v>5648</v>
      </c>
      <c r="I15" s="705">
        <f>H15/8*12</f>
        <v>8472</v>
      </c>
      <c r="J15" s="706">
        <f>J17+J19</f>
        <v>142549.29999999999</v>
      </c>
      <c r="K15" s="275">
        <f t="shared" ref="K15:R15" si="4">K17</f>
        <v>58000</v>
      </c>
      <c r="L15" s="276">
        <f t="shared" si="4"/>
        <v>58000</v>
      </c>
      <c r="M15" s="254">
        <f t="shared" si="4"/>
        <v>35627.974999999999</v>
      </c>
      <c r="N15" s="254">
        <f t="shared" si="4"/>
        <v>35627.974999999999</v>
      </c>
      <c r="O15" s="254">
        <f t="shared" si="4"/>
        <v>35627.974999999999</v>
      </c>
      <c r="P15" s="254">
        <f t="shared" si="4"/>
        <v>35627.974999999999</v>
      </c>
      <c r="Q15" s="251">
        <f t="shared" si="4"/>
        <v>153912.85200000001</v>
      </c>
      <c r="R15" s="251">
        <f t="shared" si="4"/>
        <v>164532.83878799999</v>
      </c>
      <c r="S15" s="267"/>
    </row>
    <row r="16" spans="1:24" s="268" customFormat="1" ht="33.75" customHeight="1">
      <c r="A16" s="702" t="s">
        <v>76</v>
      </c>
      <c r="B16" s="709" t="s">
        <v>226</v>
      </c>
      <c r="C16" s="710" t="s">
        <v>179</v>
      </c>
      <c r="D16" s="705">
        <v>0</v>
      </c>
      <c r="E16" s="705">
        <v>0</v>
      </c>
      <c r="F16" s="705">
        <v>0</v>
      </c>
      <c r="G16" s="705">
        <f>G17</f>
        <v>8472</v>
      </c>
      <c r="H16" s="705">
        <f>H17</f>
        <v>5648</v>
      </c>
      <c r="I16" s="705">
        <f>H16/8*12</f>
        <v>8472</v>
      </c>
      <c r="J16" s="706">
        <f t="shared" ref="J16:R16" si="5">J17</f>
        <v>142511.9</v>
      </c>
      <c r="K16" s="277">
        <f t="shared" si="5"/>
        <v>58000</v>
      </c>
      <c r="L16" s="278">
        <f t="shared" si="5"/>
        <v>58000</v>
      </c>
      <c r="M16" s="254">
        <f t="shared" si="5"/>
        <v>35627.974999999999</v>
      </c>
      <c r="N16" s="254">
        <f t="shared" si="5"/>
        <v>35627.974999999999</v>
      </c>
      <c r="O16" s="254">
        <f t="shared" si="5"/>
        <v>35627.974999999999</v>
      </c>
      <c r="P16" s="254">
        <f t="shared" si="5"/>
        <v>35627.974999999999</v>
      </c>
      <c r="Q16" s="251">
        <f t="shared" si="5"/>
        <v>153912.85200000001</v>
      </c>
      <c r="R16" s="251">
        <f t="shared" si="5"/>
        <v>164532.83878799999</v>
      </c>
      <c r="S16" s="267"/>
      <c r="T16" s="267">
        <f>J28-J20</f>
        <v>142990.59999999998</v>
      </c>
    </row>
    <row r="17" spans="1:20" s="268" customFormat="1" ht="56.25" customHeight="1">
      <c r="A17" s="702" t="s">
        <v>79</v>
      </c>
      <c r="B17" s="709" t="s">
        <v>227</v>
      </c>
      <c r="C17" s="710" t="s">
        <v>546</v>
      </c>
      <c r="D17" s="705" t="e">
        <f>#REF!+D21</f>
        <v>#REF!</v>
      </c>
      <c r="E17" s="705" t="e">
        <f>#REF!+E21</f>
        <v>#REF!</v>
      </c>
      <c r="F17" s="705" t="e">
        <f>#REF!+F21</f>
        <v>#REF!</v>
      </c>
      <c r="G17" s="705">
        <v>8472</v>
      </c>
      <c r="H17" s="705">
        <v>5648</v>
      </c>
      <c r="I17" s="705">
        <f>H17/8*12</f>
        <v>8472</v>
      </c>
      <c r="J17" s="706">
        <v>142511.9</v>
      </c>
      <c r="K17" s="279">
        <v>58000</v>
      </c>
      <c r="L17" s="280">
        <v>58000</v>
      </c>
      <c r="M17" s="254">
        <f>J17/4</f>
        <v>35627.974999999999</v>
      </c>
      <c r="N17" s="254">
        <f>J17/4</f>
        <v>35627.974999999999</v>
      </c>
      <c r="O17" s="254">
        <f>J17/4</f>
        <v>35627.974999999999</v>
      </c>
      <c r="P17" s="254">
        <f>J17/4</f>
        <v>35627.974999999999</v>
      </c>
      <c r="Q17" s="251">
        <f>J17*108%</f>
        <v>153912.85200000001</v>
      </c>
      <c r="R17" s="251">
        <f>Q17*106.9%</f>
        <v>164532.83878799999</v>
      </c>
      <c r="S17" s="267"/>
      <c r="T17" s="267">
        <f>T16*0.278</f>
        <v>39751.3868</v>
      </c>
    </row>
    <row r="18" spans="1:20" s="268" customFormat="1" ht="33" customHeight="1">
      <c r="A18" s="702" t="s">
        <v>82</v>
      </c>
      <c r="B18" s="709" t="s">
        <v>547</v>
      </c>
      <c r="C18" s="710" t="s">
        <v>548</v>
      </c>
      <c r="D18" s="705"/>
      <c r="E18" s="705"/>
      <c r="F18" s="705"/>
      <c r="G18" s="705"/>
      <c r="H18" s="705"/>
      <c r="I18" s="705"/>
      <c r="J18" s="706">
        <v>37.4</v>
      </c>
      <c r="K18" s="281"/>
      <c r="L18" s="282"/>
      <c r="M18" s="254"/>
      <c r="N18" s="254"/>
      <c r="O18" s="254"/>
      <c r="P18" s="254"/>
      <c r="Q18" s="251"/>
      <c r="R18" s="251"/>
      <c r="S18" s="267"/>
      <c r="T18" s="267"/>
    </row>
    <row r="19" spans="1:20" s="268" customFormat="1" ht="54.75" customHeight="1" thickBot="1">
      <c r="A19" s="702" t="s">
        <v>85</v>
      </c>
      <c r="B19" s="709" t="s">
        <v>549</v>
      </c>
      <c r="C19" s="710" t="s">
        <v>550</v>
      </c>
      <c r="D19" s="705"/>
      <c r="E19" s="705"/>
      <c r="F19" s="705"/>
      <c r="G19" s="705"/>
      <c r="H19" s="705"/>
      <c r="I19" s="705"/>
      <c r="J19" s="706">
        <v>37.4</v>
      </c>
      <c r="K19" s="281"/>
      <c r="L19" s="282"/>
      <c r="M19" s="254"/>
      <c r="N19" s="254"/>
      <c r="O19" s="254"/>
      <c r="P19" s="254"/>
      <c r="Q19" s="251"/>
      <c r="R19" s="251"/>
      <c r="S19" s="267"/>
      <c r="T19" s="267"/>
    </row>
    <row r="20" spans="1:20" ht="37.5" customHeight="1" thickBot="1">
      <c r="A20" s="711">
        <v>2</v>
      </c>
      <c r="B20" s="712" t="s">
        <v>551</v>
      </c>
      <c r="C20" s="713" t="s">
        <v>552</v>
      </c>
      <c r="D20" s="705">
        <v>12.7</v>
      </c>
      <c r="E20" s="705">
        <v>0</v>
      </c>
      <c r="F20" s="705">
        <v>12.7</v>
      </c>
      <c r="G20" s="714" t="e">
        <f t="shared" ref="G20:R20" si="6">G21+G25</f>
        <v>#REF!</v>
      </c>
      <c r="H20" s="714" t="e">
        <f t="shared" si="6"/>
        <v>#REF!</v>
      </c>
      <c r="I20" s="714" t="e">
        <f t="shared" si="6"/>
        <v>#REF!</v>
      </c>
      <c r="J20" s="715">
        <f t="shared" si="6"/>
        <v>1906.6</v>
      </c>
      <c r="K20" s="283" t="e">
        <f t="shared" si="6"/>
        <v>#REF!</v>
      </c>
      <c r="L20" s="284" t="e">
        <f t="shared" si="6"/>
        <v>#REF!</v>
      </c>
      <c r="M20" s="274" t="e">
        <f t="shared" si="6"/>
        <v>#REF!</v>
      </c>
      <c r="N20" s="274" t="e">
        <f t="shared" si="6"/>
        <v>#REF!</v>
      </c>
      <c r="O20" s="274" t="e">
        <f t="shared" si="6"/>
        <v>#REF!</v>
      </c>
      <c r="P20" s="274" t="e">
        <f t="shared" si="6"/>
        <v>#REF!</v>
      </c>
      <c r="Q20" s="248" t="e">
        <f t="shared" si="6"/>
        <v>#REF!</v>
      </c>
      <c r="R20" s="248" t="e">
        <f t="shared" si="6"/>
        <v>#REF!</v>
      </c>
    </row>
    <row r="21" spans="1:20" ht="48" customHeight="1">
      <c r="A21" s="702" t="s">
        <v>103</v>
      </c>
      <c r="B21" s="716" t="s">
        <v>228</v>
      </c>
      <c r="C21" s="710" t="s">
        <v>195</v>
      </c>
      <c r="D21" s="714">
        <f>D23</f>
        <v>228.1</v>
      </c>
      <c r="E21" s="714">
        <f>E23</f>
        <v>114.1</v>
      </c>
      <c r="F21" s="714">
        <f>F23</f>
        <v>228.1</v>
      </c>
      <c r="G21" s="705">
        <f>G22</f>
        <v>662.2</v>
      </c>
      <c r="H21" s="705">
        <f>H22</f>
        <v>485.4</v>
      </c>
      <c r="I21" s="705">
        <f>H21/8*12</f>
        <v>728.09999999999991</v>
      </c>
      <c r="J21" s="706">
        <f>J23+J24</f>
        <v>908.19999999999993</v>
      </c>
      <c r="K21" s="285">
        <f t="shared" ref="K21:P21" si="7">K22</f>
        <v>740.1</v>
      </c>
      <c r="L21" s="286">
        <f t="shared" si="7"/>
        <v>780.8</v>
      </c>
      <c r="M21" s="254">
        <f t="shared" si="7"/>
        <v>227.04999999999998</v>
      </c>
      <c r="N21" s="254">
        <f t="shared" si="7"/>
        <v>227.04999999999998</v>
      </c>
      <c r="O21" s="254">
        <f t="shared" si="7"/>
        <v>227.04999999999998</v>
      </c>
      <c r="P21" s="254">
        <f t="shared" si="7"/>
        <v>227.04999999999998</v>
      </c>
      <c r="Q21" s="287">
        <f>Q23+Q24</f>
        <v>980.85599999999999</v>
      </c>
      <c r="R21" s="287">
        <f>R23+R24</f>
        <v>1048.5350639999999</v>
      </c>
    </row>
    <row r="22" spans="1:20" ht="60.75" customHeight="1">
      <c r="A22" s="702" t="s">
        <v>106</v>
      </c>
      <c r="B22" s="716" t="s">
        <v>553</v>
      </c>
      <c r="C22" s="710" t="s">
        <v>229</v>
      </c>
      <c r="D22" s="705">
        <v>228.1</v>
      </c>
      <c r="E22" s="705">
        <v>114.1</v>
      </c>
      <c r="F22" s="705">
        <v>228.1</v>
      </c>
      <c r="G22" s="705">
        <f t="shared" ref="G22:L22" si="8">G23+G24</f>
        <v>662.2</v>
      </c>
      <c r="H22" s="705">
        <f t="shared" si="8"/>
        <v>485.4</v>
      </c>
      <c r="I22" s="705">
        <f t="shared" si="8"/>
        <v>662.2</v>
      </c>
      <c r="J22" s="706">
        <f t="shared" si="8"/>
        <v>908.19999999999993</v>
      </c>
      <c r="K22" s="288">
        <f t="shared" si="8"/>
        <v>740.1</v>
      </c>
      <c r="L22" s="289">
        <f t="shared" si="8"/>
        <v>780.8</v>
      </c>
      <c r="M22" s="254">
        <f>J22/4</f>
        <v>227.04999999999998</v>
      </c>
      <c r="N22" s="254">
        <f>J22/4</f>
        <v>227.04999999999998</v>
      </c>
      <c r="O22" s="254">
        <f>J22/4</f>
        <v>227.04999999999998</v>
      </c>
      <c r="P22" s="254">
        <f>J22/4</f>
        <v>227.04999999999998</v>
      </c>
      <c r="Q22" s="287">
        <f>Q23</f>
        <v>972.43200000000002</v>
      </c>
      <c r="R22" s="287">
        <f>R23</f>
        <v>1039.529808</v>
      </c>
    </row>
    <row r="23" spans="1:20" ht="69" customHeight="1">
      <c r="A23" s="702" t="s">
        <v>230</v>
      </c>
      <c r="B23" s="709" t="s">
        <v>554</v>
      </c>
      <c r="C23" s="57" t="s">
        <v>201</v>
      </c>
      <c r="D23" s="705">
        <v>228.1</v>
      </c>
      <c r="E23" s="705">
        <v>114.1</v>
      </c>
      <c r="F23" s="705">
        <v>228.1</v>
      </c>
      <c r="G23" s="705">
        <v>657.2</v>
      </c>
      <c r="H23" s="705">
        <v>485.4</v>
      </c>
      <c r="I23" s="705">
        <v>657.2</v>
      </c>
      <c r="J23" s="706">
        <v>900.4</v>
      </c>
      <c r="K23" s="290">
        <v>740.1</v>
      </c>
      <c r="L23" s="291">
        <v>780.8</v>
      </c>
      <c r="M23" s="254">
        <f>J23/4</f>
        <v>225.1</v>
      </c>
      <c r="N23" s="254">
        <f>J23/4</f>
        <v>225.1</v>
      </c>
      <c r="O23" s="254">
        <f>J23/4</f>
        <v>225.1</v>
      </c>
      <c r="P23" s="254">
        <f>J23/4</f>
        <v>225.1</v>
      </c>
      <c r="Q23" s="251">
        <f>J23*108%</f>
        <v>972.43200000000002</v>
      </c>
      <c r="R23" s="251">
        <f>Q23*106.9%</f>
        <v>1039.529808</v>
      </c>
    </row>
    <row r="24" spans="1:20" ht="96.75" customHeight="1" thickBot="1">
      <c r="A24" s="702" t="s">
        <v>231</v>
      </c>
      <c r="B24" s="709" t="s">
        <v>555</v>
      </c>
      <c r="C24" s="57" t="s">
        <v>204</v>
      </c>
      <c r="D24" s="705">
        <v>228.1</v>
      </c>
      <c r="E24" s="705">
        <v>114.1</v>
      </c>
      <c r="F24" s="705">
        <v>228.1</v>
      </c>
      <c r="G24" s="705">
        <v>5</v>
      </c>
      <c r="H24" s="705"/>
      <c r="I24" s="705">
        <v>5</v>
      </c>
      <c r="J24" s="706">
        <v>7.8</v>
      </c>
      <c r="K24" s="292"/>
      <c r="L24" s="293"/>
      <c r="M24" s="254">
        <f>J24/4</f>
        <v>1.95</v>
      </c>
      <c r="N24" s="254">
        <f>J24/4</f>
        <v>1.95</v>
      </c>
      <c r="O24" s="254">
        <f>J24/4</f>
        <v>1.95</v>
      </c>
      <c r="P24" s="254">
        <f>J24/4</f>
        <v>1.95</v>
      </c>
      <c r="Q24" s="251">
        <f>J24*108%</f>
        <v>8.4239999999999995</v>
      </c>
      <c r="R24" s="251">
        <f>Q24*106.9%</f>
        <v>9.0052559999999993</v>
      </c>
    </row>
    <row r="25" spans="1:20" ht="51.75" thickBot="1">
      <c r="A25" s="702" t="s">
        <v>232</v>
      </c>
      <c r="B25" s="709" t="s">
        <v>556</v>
      </c>
      <c r="C25" s="57" t="s">
        <v>207</v>
      </c>
      <c r="D25" s="706" t="e">
        <f>D6+#REF!</f>
        <v>#REF!</v>
      </c>
      <c r="E25" s="706" t="e">
        <f>E6+#REF!</f>
        <v>#REF!</v>
      </c>
      <c r="F25" s="706" t="e">
        <f>F6+#REF!</f>
        <v>#REF!</v>
      </c>
      <c r="G25" s="705" t="e">
        <f>G27+#REF!</f>
        <v>#REF!</v>
      </c>
      <c r="H25" s="705" t="e">
        <f>H27+#REF!</f>
        <v>#REF!</v>
      </c>
      <c r="I25" s="705" t="e">
        <f>I27+#REF!</f>
        <v>#REF!</v>
      </c>
      <c r="J25" s="706">
        <f>J27</f>
        <v>998.4</v>
      </c>
      <c r="K25" s="294" t="e">
        <f>K27+#REF!</f>
        <v>#REF!</v>
      </c>
      <c r="L25" s="295" t="e">
        <f>L27+#REF!</f>
        <v>#REF!</v>
      </c>
      <c r="M25" s="254" t="e">
        <f>M27+#REF!</f>
        <v>#REF!</v>
      </c>
      <c r="N25" s="254" t="e">
        <f>N27+#REF!</f>
        <v>#REF!</v>
      </c>
      <c r="O25" s="254" t="e">
        <f>O27+#REF!</f>
        <v>#REF!</v>
      </c>
      <c r="P25" s="254" t="e">
        <f>P27+#REF!</f>
        <v>#REF!</v>
      </c>
      <c r="Q25" s="251" t="e">
        <f>Q27+#REF!</f>
        <v>#REF!</v>
      </c>
      <c r="R25" s="251" t="e">
        <f>R27+#REF!</f>
        <v>#REF!</v>
      </c>
    </row>
    <row r="26" spans="1:20" ht="61.5" customHeight="1">
      <c r="A26" s="702" t="s">
        <v>233</v>
      </c>
      <c r="B26" s="709" t="s">
        <v>557</v>
      </c>
      <c r="C26" s="710" t="s">
        <v>558</v>
      </c>
      <c r="D26" s="714" t="e">
        <f>D24-#REF!</f>
        <v>#REF!</v>
      </c>
      <c r="E26" s="714" t="e">
        <f>E24-#REF!</f>
        <v>#REF!</v>
      </c>
      <c r="F26" s="714" t="e">
        <f>F24-#REF!</f>
        <v>#REF!</v>
      </c>
      <c r="G26" s="705">
        <v>602.4</v>
      </c>
      <c r="H26" s="705">
        <v>258</v>
      </c>
      <c r="I26" s="705">
        <f>H26/8*12</f>
        <v>387</v>
      </c>
      <c r="J26" s="706">
        <f>J27</f>
        <v>998.4</v>
      </c>
      <c r="K26" s="296"/>
      <c r="L26" s="297"/>
      <c r="M26" s="254"/>
      <c r="N26" s="254"/>
      <c r="O26" s="254"/>
      <c r="P26" s="254"/>
      <c r="Q26" s="251"/>
      <c r="R26" s="251"/>
    </row>
    <row r="27" spans="1:20" ht="42.75" customHeight="1" thickBot="1">
      <c r="A27" s="702" t="s">
        <v>559</v>
      </c>
      <c r="B27" s="709" t="s">
        <v>560</v>
      </c>
      <c r="C27" s="710" t="s">
        <v>213</v>
      </c>
      <c r="D27" s="714" t="e">
        <f>D25-#REF!</f>
        <v>#REF!</v>
      </c>
      <c r="E27" s="714" t="e">
        <f>E25-#REF!</f>
        <v>#REF!</v>
      </c>
      <c r="F27" s="714" t="e">
        <f>F25-#REF!</f>
        <v>#REF!</v>
      </c>
      <c r="G27" s="705">
        <v>602.4</v>
      </c>
      <c r="H27" s="705">
        <v>258</v>
      </c>
      <c r="I27" s="705">
        <f>H27/8*12</f>
        <v>387</v>
      </c>
      <c r="J27" s="706">
        <v>998.4</v>
      </c>
      <c r="K27" s="298">
        <v>1155.3</v>
      </c>
      <c r="L27" s="291">
        <v>1218.8</v>
      </c>
      <c r="M27" s="254">
        <f>J27/4</f>
        <v>249.6</v>
      </c>
      <c r="N27" s="254">
        <f>J27/4</f>
        <v>249.6</v>
      </c>
      <c r="O27" s="254">
        <f>J27/4</f>
        <v>249.6</v>
      </c>
      <c r="P27" s="254">
        <f>J27/4</f>
        <v>249.6</v>
      </c>
      <c r="Q27" s="251">
        <f>J27*108%</f>
        <v>1078.2719999999999</v>
      </c>
      <c r="R27" s="251">
        <f>Q27*106.9%</f>
        <v>1152.6727679999999</v>
      </c>
      <c r="S27" s="226"/>
    </row>
    <row r="28" spans="1:20" ht="19.5" thickBot="1">
      <c r="A28" s="727" t="s">
        <v>217</v>
      </c>
      <c r="B28" s="728"/>
      <c r="C28" s="729"/>
      <c r="D28" s="715" t="e">
        <f>D25-#REF!</f>
        <v>#REF!</v>
      </c>
      <c r="E28" s="715" t="e">
        <f>E25-#REF!</f>
        <v>#REF!</v>
      </c>
      <c r="F28" s="715" t="e">
        <f>F25-#REF!</f>
        <v>#REF!</v>
      </c>
      <c r="G28" s="715" t="e">
        <f t="shared" ref="G28:R28" si="9">G6+G13</f>
        <v>#REF!</v>
      </c>
      <c r="H28" s="715" t="e">
        <f t="shared" si="9"/>
        <v>#REF!</v>
      </c>
      <c r="I28" s="715" t="e">
        <f t="shared" si="9"/>
        <v>#REF!</v>
      </c>
      <c r="J28" s="715">
        <f t="shared" si="9"/>
        <v>144897.19999999998</v>
      </c>
      <c r="K28" s="299" t="e">
        <f t="shared" si="9"/>
        <v>#REF!</v>
      </c>
      <c r="L28" s="300" t="e">
        <f t="shared" si="9"/>
        <v>#REF!</v>
      </c>
      <c r="M28" s="260" t="e">
        <f t="shared" si="9"/>
        <v>#REF!</v>
      </c>
      <c r="N28" s="260" t="e">
        <f t="shared" si="9"/>
        <v>#REF!</v>
      </c>
      <c r="O28" s="260" t="e">
        <f t="shared" si="9"/>
        <v>#REF!</v>
      </c>
      <c r="P28" s="260" t="e">
        <f t="shared" si="9"/>
        <v>#REF!</v>
      </c>
      <c r="Q28" s="261" t="e">
        <f t="shared" si="9"/>
        <v>#REF!</v>
      </c>
      <c r="R28" s="261" t="e">
        <f t="shared" si="9"/>
        <v>#REF!</v>
      </c>
      <c r="S28" s="226"/>
    </row>
    <row r="32" spans="1:20">
      <c r="P32" s="302"/>
      <c r="S32" s="226"/>
    </row>
  </sheetData>
  <mergeCells count="4">
    <mergeCell ref="A4:P4"/>
    <mergeCell ref="A28:C28"/>
    <mergeCell ref="C1:P1"/>
    <mergeCell ref="A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W179"/>
  <sheetViews>
    <sheetView topLeftCell="A19" workbookViewId="0"/>
  </sheetViews>
  <sheetFormatPr defaultColWidth="9.140625" defaultRowHeight="12.75"/>
  <cols>
    <col min="1" max="1" width="48.85546875" style="668" customWidth="1"/>
    <col min="2" max="2" width="16.5703125" style="669" customWidth="1"/>
    <col min="3" max="3" width="0.140625" style="669" hidden="1" customWidth="1"/>
    <col min="4" max="4" width="8.140625" style="670" hidden="1" customWidth="1"/>
    <col min="5" max="5" width="8" hidden="1" customWidth="1"/>
    <col min="6" max="6" width="5.140625" hidden="1" customWidth="1"/>
    <col min="7" max="7" width="11.7109375" hidden="1" customWidth="1"/>
    <col min="8" max="8" width="11" hidden="1" customWidth="1"/>
    <col min="9" max="9" width="12.5703125" hidden="1" customWidth="1"/>
    <col min="10" max="10" width="17" customWidth="1"/>
    <col min="11" max="14" width="0" hidden="1" customWidth="1"/>
  </cols>
  <sheetData>
    <row r="1" spans="1:23" ht="15.75">
      <c r="A1" s="642" t="s">
        <v>679</v>
      </c>
      <c r="B1" s="685"/>
      <c r="C1" s="643"/>
      <c r="D1" s="644"/>
      <c r="E1" s="3"/>
      <c r="F1" s="3"/>
      <c r="G1" s="3"/>
      <c r="H1" s="3"/>
      <c r="I1" s="3"/>
      <c r="J1" s="645" t="s">
        <v>234</v>
      </c>
    </row>
    <row r="2" spans="1:23" ht="15.75">
      <c r="A2" s="3"/>
      <c r="B2" s="3"/>
      <c r="C2" s="3"/>
      <c r="D2" s="3"/>
      <c r="E2" s="3"/>
      <c r="F2" s="3"/>
      <c r="G2" s="3"/>
      <c r="H2" s="61"/>
      <c r="I2" s="61"/>
      <c r="J2" s="646" t="s">
        <v>675</v>
      </c>
      <c r="K2" s="647"/>
      <c r="L2" s="647"/>
      <c r="M2" s="647"/>
      <c r="N2" s="647"/>
      <c r="O2" s="647"/>
      <c r="P2" s="647"/>
      <c r="R2" s="647"/>
      <c r="S2" s="647"/>
      <c r="T2" s="647"/>
      <c r="U2" s="647"/>
      <c r="V2" s="647"/>
      <c r="W2" s="647"/>
    </row>
    <row r="3" spans="1:23">
      <c r="A3" s="3"/>
      <c r="B3" s="3"/>
      <c r="C3" s="3"/>
      <c r="D3" s="3"/>
      <c r="E3" s="3"/>
      <c r="F3" s="3"/>
      <c r="G3" s="3"/>
      <c r="H3" s="3"/>
      <c r="I3" s="3"/>
      <c r="J3" s="648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>
      <c r="A4" s="3"/>
      <c r="B4" s="731"/>
      <c r="C4" s="731"/>
      <c r="D4" s="731"/>
      <c r="E4" s="731"/>
      <c r="F4" s="731"/>
      <c r="G4" s="731"/>
      <c r="H4" s="731"/>
      <c r="I4" s="731"/>
      <c r="J4" s="731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</row>
    <row r="5" spans="1:23">
      <c r="A5" s="732" t="s">
        <v>561</v>
      </c>
      <c r="B5" s="732"/>
      <c r="C5" s="732"/>
      <c r="D5" s="732"/>
      <c r="E5" s="732"/>
      <c r="F5" s="732"/>
      <c r="G5" s="732"/>
      <c r="H5" s="732"/>
      <c r="I5" s="732"/>
      <c r="J5" s="732"/>
    </row>
    <row r="6" spans="1:23" ht="27" customHeight="1">
      <c r="A6" s="732"/>
      <c r="B6" s="732"/>
      <c r="C6" s="732"/>
      <c r="D6" s="732"/>
      <c r="E6" s="732"/>
      <c r="F6" s="732"/>
      <c r="G6" s="732"/>
      <c r="H6" s="732"/>
      <c r="I6" s="732"/>
      <c r="J6" s="732"/>
    </row>
    <row r="7" spans="1:23">
      <c r="A7" s="649"/>
      <c r="B7" s="650"/>
      <c r="C7" s="304"/>
      <c r="D7" s="651"/>
      <c r="E7" s="3"/>
      <c r="F7" s="3"/>
      <c r="G7" s="3"/>
      <c r="H7" s="3"/>
      <c r="I7" s="3"/>
      <c r="J7" s="3"/>
    </row>
    <row r="8" spans="1:23" ht="56.25" customHeight="1">
      <c r="A8" s="652" t="s">
        <v>235</v>
      </c>
      <c r="B8" s="653" t="s">
        <v>236</v>
      </c>
      <c r="C8" s="654" t="s">
        <v>237</v>
      </c>
      <c r="D8" s="655" t="s">
        <v>238</v>
      </c>
      <c r="E8" s="656" t="s">
        <v>55</v>
      </c>
      <c r="F8" s="656" t="s">
        <v>56</v>
      </c>
      <c r="G8" s="655" t="s">
        <v>239</v>
      </c>
      <c r="H8" s="656" t="s">
        <v>58</v>
      </c>
      <c r="I8" s="656" t="s">
        <v>59</v>
      </c>
      <c r="J8" s="657" t="s">
        <v>562</v>
      </c>
    </row>
    <row r="9" spans="1:23" ht="20.25" customHeight="1">
      <c r="A9" s="305" t="s">
        <v>240</v>
      </c>
      <c r="B9" s="306" t="s">
        <v>241</v>
      </c>
      <c r="C9" s="306"/>
      <c r="D9" s="307" t="e">
        <f>#REF!+D11+#REF!</f>
        <v>#REF!</v>
      </c>
      <c r="E9" s="307" t="e">
        <f>#REF!+E11</f>
        <v>#REF!</v>
      </c>
      <c r="F9" s="307" t="e">
        <f>#REF!+F11</f>
        <v>#REF!</v>
      </c>
      <c r="G9" s="307" t="e">
        <f>#REF!+#REF!+#REF!</f>
        <v>#REF!</v>
      </c>
      <c r="H9" s="307" t="e">
        <f>#REF!+#REF!+#REF!</f>
        <v>#REF!</v>
      </c>
      <c r="I9" s="307" t="e">
        <f>#REF!+#REF!+#REF!</f>
        <v>#REF!</v>
      </c>
      <c r="J9" s="658">
        <f>'[2]Функц.2021 (прил 3) '!L9</f>
        <v>17714.499999999996</v>
      </c>
    </row>
    <row r="10" spans="1:23" ht="29.25" customHeight="1">
      <c r="A10" s="308" t="s">
        <v>242</v>
      </c>
      <c r="B10" s="309" t="s">
        <v>243</v>
      </c>
      <c r="C10" s="309"/>
      <c r="D10" s="310"/>
      <c r="E10" s="310"/>
      <c r="F10" s="310"/>
      <c r="G10" s="310"/>
      <c r="H10" s="310"/>
      <c r="I10" s="310"/>
      <c r="J10" s="659">
        <f>'[2]Функц.2021 (прил 3) '!L10</f>
        <v>1272.3</v>
      </c>
    </row>
    <row r="11" spans="1:23" ht="39.75" customHeight="1">
      <c r="A11" s="308" t="s">
        <v>244</v>
      </c>
      <c r="B11" s="309" t="s">
        <v>245</v>
      </c>
      <c r="C11" s="309"/>
      <c r="D11" s="310" t="e">
        <f>#REF!</f>
        <v>#REF!</v>
      </c>
      <c r="E11" s="310" t="e">
        <f>#REF!</f>
        <v>#REF!</v>
      </c>
      <c r="F11" s="310" t="e">
        <f>#REF!</f>
        <v>#REF!</v>
      </c>
      <c r="G11" s="310" t="e">
        <f>#REF!+#REF!</f>
        <v>#REF!</v>
      </c>
      <c r="H11" s="310" t="e">
        <f>#REF!+#REF!</f>
        <v>#REF!</v>
      </c>
      <c r="I11" s="310" t="e">
        <f>#REF!+#REF!</f>
        <v>#REF!</v>
      </c>
      <c r="J11" s="659">
        <f>'[2]Функц.2021 (прил 3) '!L14</f>
        <v>2606.2999999999997</v>
      </c>
      <c r="R11" s="2"/>
    </row>
    <row r="12" spans="1:23" ht="38.450000000000003" customHeight="1">
      <c r="A12" s="308" t="s">
        <v>246</v>
      </c>
      <c r="B12" s="309" t="s">
        <v>247</v>
      </c>
      <c r="C12" s="309"/>
      <c r="D12" s="310" t="e">
        <f>#REF!</f>
        <v>#REF!</v>
      </c>
      <c r="E12" s="310" t="e">
        <f>#REF!</f>
        <v>#REF!</v>
      </c>
      <c r="F12" s="310" t="e">
        <f>#REF!</f>
        <v>#REF!</v>
      </c>
      <c r="G12" s="310" t="e">
        <f>#REF!+#REF!+#REF!</f>
        <v>#REF!</v>
      </c>
      <c r="H12" s="310" t="e">
        <f>#REF!+#REF!+#REF!</f>
        <v>#REF!</v>
      </c>
      <c r="I12" s="310" t="e">
        <f>#REF!+#REF!+#REF!</f>
        <v>#REF!</v>
      </c>
      <c r="J12" s="659">
        <f>'[2]Функц.2021 (прил 3) '!L27</f>
        <v>9905.7999999999993</v>
      </c>
      <c r="L12" s="136" t="e">
        <f>J12+J10+J11-#REF!-#REF!</f>
        <v>#REF!</v>
      </c>
    </row>
    <row r="13" spans="1:23" ht="20.25" customHeight="1">
      <c r="A13" s="311" t="s">
        <v>563</v>
      </c>
      <c r="B13" s="312" t="s">
        <v>249</v>
      </c>
      <c r="C13" s="312" t="s">
        <v>250</v>
      </c>
      <c r="D13" s="310"/>
      <c r="E13" s="310"/>
      <c r="F13" s="310"/>
      <c r="G13" s="310"/>
      <c r="H13" s="310"/>
      <c r="I13" s="310"/>
      <c r="J13" s="659">
        <f>'[2]Функц.2021 (прил 3) '!L49</f>
        <v>2286.4</v>
      </c>
    </row>
    <row r="14" spans="1:23" ht="17.25" customHeight="1">
      <c r="A14" s="313" t="s">
        <v>251</v>
      </c>
      <c r="B14" s="309" t="s">
        <v>252</v>
      </c>
      <c r="C14" s="309"/>
      <c r="D14" s="310" t="e">
        <f>#REF!</f>
        <v>#REF!</v>
      </c>
      <c r="E14" s="310" t="e">
        <f>#REF!</f>
        <v>#REF!</v>
      </c>
      <c r="F14" s="310" t="e">
        <f>#REF!</f>
        <v>#REF!</v>
      </c>
      <c r="G14" s="314" t="e">
        <f>#REF!</f>
        <v>#REF!</v>
      </c>
      <c r="H14" s="314" t="e">
        <f>#REF!</f>
        <v>#REF!</v>
      </c>
      <c r="I14" s="314" t="e">
        <f>#REF!</f>
        <v>#REF!</v>
      </c>
      <c r="J14" s="659">
        <f>'[3]Функц.2020 (прил 3) '!L57</f>
        <v>20</v>
      </c>
    </row>
    <row r="15" spans="1:23" ht="23.45" customHeight="1">
      <c r="A15" s="313" t="s">
        <v>253</v>
      </c>
      <c r="B15" s="309" t="s">
        <v>254</v>
      </c>
      <c r="C15" s="309"/>
      <c r="D15" s="310">
        <v>100</v>
      </c>
      <c r="E15" s="310"/>
      <c r="F15" s="310">
        <v>100</v>
      </c>
      <c r="G15" s="314" t="e">
        <f>#REF!+#REF!+#REF!+#REF!+#REF!+#REF!</f>
        <v>#REF!</v>
      </c>
      <c r="H15" s="314" t="e">
        <f>#REF!+#REF!+#REF!+#REF!+#REF!+#REF!</f>
        <v>#REF!</v>
      </c>
      <c r="I15" s="314" t="e">
        <f>#REF!+#REF!+#REF!+#REF!+#REF!+#REF!</f>
        <v>#REF!</v>
      </c>
      <c r="J15" s="659">
        <f>'[2]Функц.2021 (прил 3) '!L56</f>
        <v>1623.7</v>
      </c>
    </row>
    <row r="16" spans="1:23" ht="27.6" customHeight="1">
      <c r="A16" s="305" t="s">
        <v>255</v>
      </c>
      <c r="B16" s="306" t="s">
        <v>256</v>
      </c>
      <c r="C16" s="306"/>
      <c r="D16" s="307" t="e">
        <f>D17+#REF!+#REF!+#REF!</f>
        <v>#REF!</v>
      </c>
      <c r="E16" s="307" t="e">
        <f>E17+#REF!+#REF!+#REF!</f>
        <v>#REF!</v>
      </c>
      <c r="F16" s="307" t="e">
        <f>F17+#REF!+#REF!+#REF!</f>
        <v>#REF!</v>
      </c>
      <c r="G16" s="307" t="e">
        <f>G17</f>
        <v>#REF!</v>
      </c>
      <c r="H16" s="307" t="e">
        <f>H17</f>
        <v>#REF!</v>
      </c>
      <c r="I16" s="307" t="e">
        <f>I17</f>
        <v>#REF!</v>
      </c>
      <c r="J16" s="658">
        <f>J17</f>
        <v>50</v>
      </c>
    </row>
    <row r="17" spans="1:10" ht="28.5" customHeight="1">
      <c r="A17" s="313" t="s">
        <v>257</v>
      </c>
      <c r="B17" s="309" t="s">
        <v>258</v>
      </c>
      <c r="C17" s="309"/>
      <c r="D17" s="310" t="e">
        <f>#REF!</f>
        <v>#REF!</v>
      </c>
      <c r="E17" s="310" t="e">
        <f>#REF!</f>
        <v>#REF!</v>
      </c>
      <c r="F17" s="310" t="e">
        <f>#REF!</f>
        <v>#REF!</v>
      </c>
      <c r="G17" s="310" t="e">
        <f>#REF!+#REF!</f>
        <v>#REF!</v>
      </c>
      <c r="H17" s="310" t="e">
        <f>#REF!+#REF!</f>
        <v>#REF!</v>
      </c>
      <c r="I17" s="310" t="e">
        <f>#REF!+#REF!</f>
        <v>#REF!</v>
      </c>
      <c r="J17" s="659">
        <f>'[4]Функц.2020 (прил 3) '!$L$108</f>
        <v>50</v>
      </c>
    </row>
    <row r="18" spans="1:10" ht="34.5" customHeight="1">
      <c r="A18" s="315" t="s">
        <v>259</v>
      </c>
      <c r="B18" s="306" t="s">
        <v>260</v>
      </c>
      <c r="C18" s="316"/>
      <c r="D18" s="317"/>
      <c r="E18" s="317"/>
      <c r="F18" s="317"/>
      <c r="G18" s="317"/>
      <c r="H18" s="317"/>
      <c r="I18" s="317"/>
      <c r="J18" s="658">
        <f>'[2]Функц.2021 (прил 3) '!L92</f>
        <v>49725</v>
      </c>
    </row>
    <row r="19" spans="1:10" ht="21" customHeight="1">
      <c r="A19" s="308" t="s">
        <v>261</v>
      </c>
      <c r="B19" s="309" t="s">
        <v>262</v>
      </c>
      <c r="C19" s="309"/>
      <c r="D19" s="310">
        <f>[5]роспись!H63</f>
        <v>5320</v>
      </c>
      <c r="E19" s="310">
        <v>480</v>
      </c>
      <c r="F19" s="310">
        <v>668</v>
      </c>
      <c r="G19" s="310" t="e">
        <f>#REF!</f>
        <v>#REF!</v>
      </c>
      <c r="H19" s="310" t="e">
        <f>#REF!</f>
        <v>#REF!</v>
      </c>
      <c r="I19" s="310" t="e">
        <f>#REF!</f>
        <v>#REF!</v>
      </c>
      <c r="J19" s="659">
        <f>'[2]Функц.2021 (прил 3) '!L93</f>
        <v>293.89999999999998</v>
      </c>
    </row>
    <row r="20" spans="1:10" ht="24.75" customHeight="1">
      <c r="A20" s="308" t="s">
        <v>564</v>
      </c>
      <c r="B20" s="309" t="s">
        <v>263</v>
      </c>
      <c r="C20" s="309"/>
      <c r="D20" s="310">
        <f>[5]роспись!H68</f>
        <v>668</v>
      </c>
      <c r="E20" s="310">
        <v>480</v>
      </c>
      <c r="F20" s="310">
        <v>668</v>
      </c>
      <c r="G20" s="310" t="e">
        <f>#REF!</f>
        <v>#REF!</v>
      </c>
      <c r="H20" s="310" t="e">
        <f>#REF!</f>
        <v>#REF!</v>
      </c>
      <c r="I20" s="310" t="e">
        <f>#REF!</f>
        <v>#REF!</v>
      </c>
      <c r="J20" s="659">
        <f>'[2]Функц.2021 (прил 3) '!L103</f>
        <v>49211.1</v>
      </c>
    </row>
    <row r="21" spans="1:10" ht="33" customHeight="1">
      <c r="A21" s="308" t="s">
        <v>264</v>
      </c>
      <c r="B21" s="309" t="s">
        <v>265</v>
      </c>
      <c r="C21" s="309"/>
      <c r="D21" s="310" t="e">
        <f>[5]роспись!H73</f>
        <v>#REF!</v>
      </c>
      <c r="E21" s="310">
        <v>480</v>
      </c>
      <c r="F21" s="310">
        <v>668</v>
      </c>
      <c r="G21" s="310" t="e">
        <f>#REF!</f>
        <v>#REF!</v>
      </c>
      <c r="H21" s="310" t="e">
        <f>#REF!</f>
        <v>#REF!</v>
      </c>
      <c r="I21" s="310" t="e">
        <f>#REF!</f>
        <v>#REF!</v>
      </c>
      <c r="J21" s="659">
        <f>'[4]Функц.2020 (прил 3) '!$L$126</f>
        <v>50</v>
      </c>
    </row>
    <row r="22" spans="1:10" ht="23.25" customHeight="1">
      <c r="A22" s="305" t="s">
        <v>266</v>
      </c>
      <c r="B22" s="306" t="s">
        <v>267</v>
      </c>
      <c r="C22" s="309"/>
      <c r="D22" s="310" t="e">
        <f>#REF!+#REF!+#REF!</f>
        <v>#REF!</v>
      </c>
      <c r="E22" s="310" t="e">
        <f>#REF!+#REF!+#REF!</f>
        <v>#REF!</v>
      </c>
      <c r="F22" s="310" t="e">
        <f>#REF!+#REF!+#REF!</f>
        <v>#REF!</v>
      </c>
      <c r="G22" s="307" t="e">
        <f>#REF!+#REF!+#REF!+#REF!</f>
        <v>#REF!</v>
      </c>
      <c r="H22" s="307" t="e">
        <f>#REF!+#REF!+#REF!+#REF!</f>
        <v>#REF!</v>
      </c>
      <c r="I22" s="307" t="e">
        <f>#REF!+#REF!+#REF!+#REF!</f>
        <v>#REF!</v>
      </c>
      <c r="J22" s="658">
        <f>'[2]Функц.2021 (прил 3) '!L110</f>
        <v>56658.3</v>
      </c>
    </row>
    <row r="23" spans="1:10" ht="27" customHeight="1">
      <c r="A23" s="660" t="s">
        <v>268</v>
      </c>
      <c r="B23" s="309" t="s">
        <v>269</v>
      </c>
      <c r="C23" s="309"/>
      <c r="D23" s="310"/>
      <c r="E23" s="310"/>
      <c r="F23" s="310"/>
      <c r="G23" s="310"/>
      <c r="H23" s="310"/>
      <c r="I23" s="310"/>
      <c r="J23" s="659">
        <f>'[2]Функц.2021 (прил 3) '!L111</f>
        <v>56658.3</v>
      </c>
    </row>
    <row r="24" spans="1:10" ht="26.25" customHeight="1">
      <c r="A24" s="305" t="s">
        <v>270</v>
      </c>
      <c r="B24" s="306" t="s">
        <v>271</v>
      </c>
      <c r="C24" s="306"/>
      <c r="D24" s="307" t="e">
        <f t="shared" ref="D24:I24" si="0">D26</f>
        <v>#REF!</v>
      </c>
      <c r="E24" s="307" t="e">
        <f t="shared" si="0"/>
        <v>#REF!</v>
      </c>
      <c r="F24" s="307" t="e">
        <f t="shared" si="0"/>
        <v>#REF!</v>
      </c>
      <c r="G24" s="307" t="e">
        <f t="shared" si="0"/>
        <v>#REF!</v>
      </c>
      <c r="H24" s="307" t="e">
        <f t="shared" si="0"/>
        <v>#REF!</v>
      </c>
      <c r="I24" s="307" t="e">
        <f t="shared" si="0"/>
        <v>#REF!</v>
      </c>
      <c r="J24" s="658">
        <f>'[2]Функц.2021 (прил 3) '!L155</f>
        <v>1158</v>
      </c>
    </row>
    <row r="25" spans="1:10" ht="27" customHeight="1">
      <c r="A25" s="313" t="s">
        <v>272</v>
      </c>
      <c r="B25" s="309" t="s">
        <v>273</v>
      </c>
      <c r="C25" s="309"/>
      <c r="D25" s="310" t="e">
        <f>D26</f>
        <v>#REF!</v>
      </c>
      <c r="E25" s="310" t="e">
        <f>E26</f>
        <v>#REF!</v>
      </c>
      <c r="F25" s="310" t="e">
        <f>F26</f>
        <v>#REF!</v>
      </c>
      <c r="G25" s="310" t="e">
        <f>G26+#REF!+#REF!</f>
        <v>#REF!</v>
      </c>
      <c r="H25" s="310" t="e">
        <f>H26+#REF!+#REF!</f>
        <v>#REF!</v>
      </c>
      <c r="I25" s="310" t="e">
        <f>I26+#REF!+#REF!</f>
        <v>#REF!</v>
      </c>
      <c r="J25" s="659">
        <f>'[2]Функц.2021 (прил 3) '!L156</f>
        <v>25.8</v>
      </c>
    </row>
    <row r="26" spans="1:10" ht="25.5" customHeight="1">
      <c r="A26" s="313" t="s">
        <v>274</v>
      </c>
      <c r="B26" s="309" t="s">
        <v>275</v>
      </c>
      <c r="C26" s="309"/>
      <c r="D26" s="310" t="e">
        <f>#REF!</f>
        <v>#REF!</v>
      </c>
      <c r="E26" s="310" t="e">
        <f>#REF!</f>
        <v>#REF!</v>
      </c>
      <c r="F26" s="310" t="e">
        <f>#REF!</f>
        <v>#REF!</v>
      </c>
      <c r="G26" s="310" t="e">
        <f>#REF!+#REF!+#REF!</f>
        <v>#REF!</v>
      </c>
      <c r="H26" s="310" t="e">
        <f>#REF!+#REF!+#REF!</f>
        <v>#REF!</v>
      </c>
      <c r="I26" s="310" t="e">
        <f>#REF!+#REF!+#REF!</f>
        <v>#REF!</v>
      </c>
      <c r="J26" s="659">
        <f>'[2]Функц.2021 (прил 3) '!L160</f>
        <v>1132.2</v>
      </c>
    </row>
    <row r="27" spans="1:10" ht="17.25" customHeight="1">
      <c r="A27" s="305" t="s">
        <v>276</v>
      </c>
      <c r="B27" s="306" t="s">
        <v>277</v>
      </c>
      <c r="C27" s="318"/>
      <c r="D27" s="319"/>
      <c r="E27" s="320"/>
      <c r="F27" s="320"/>
      <c r="G27" s="307" t="e">
        <f>G28</f>
        <v>#REF!</v>
      </c>
      <c r="H27" s="307" t="e">
        <f>H28</f>
        <v>#REF!</v>
      </c>
      <c r="I27" s="307" t="e">
        <f>I28</f>
        <v>#REF!</v>
      </c>
      <c r="J27" s="658">
        <f>'[2]Функц.2021 (прил 3) '!L167</f>
        <v>16017.7</v>
      </c>
    </row>
    <row r="28" spans="1:10" ht="22.5" customHeight="1">
      <c r="A28" s="313" t="s">
        <v>278</v>
      </c>
      <c r="B28" s="309" t="s">
        <v>279</v>
      </c>
      <c r="C28" s="318"/>
      <c r="D28" s="319"/>
      <c r="E28" s="320"/>
      <c r="F28" s="320"/>
      <c r="G28" s="310" t="e">
        <f>#REF!+G29</f>
        <v>#REF!</v>
      </c>
      <c r="H28" s="310" t="e">
        <f>#REF!+H29</f>
        <v>#REF!</v>
      </c>
      <c r="I28" s="310" t="e">
        <f>#REF!+I29</f>
        <v>#REF!</v>
      </c>
      <c r="J28" s="659">
        <f>'[2]Функц.2021 (прил 3) '!L168</f>
        <v>3712.3</v>
      </c>
    </row>
    <row r="29" spans="1:10" ht="24">
      <c r="A29" s="321" t="s">
        <v>280</v>
      </c>
      <c r="B29" s="309" t="s">
        <v>281</v>
      </c>
      <c r="C29" s="318"/>
      <c r="D29" s="319"/>
      <c r="E29" s="320"/>
      <c r="F29" s="320"/>
      <c r="G29" s="310" t="e">
        <f>#REF!</f>
        <v>#REF!</v>
      </c>
      <c r="H29" s="310" t="e">
        <f>#REF!</f>
        <v>#REF!</v>
      </c>
      <c r="I29" s="310" t="e">
        <f>#REF!</f>
        <v>#REF!</v>
      </c>
      <c r="J29" s="659">
        <f>'[2]Функц.2021 (прил 3) '!L175</f>
        <v>12305.4</v>
      </c>
    </row>
    <row r="30" spans="1:10" ht="23.25" customHeight="1">
      <c r="A30" s="305" t="s">
        <v>282</v>
      </c>
      <c r="B30" s="306">
        <v>1000</v>
      </c>
      <c r="C30" s="318"/>
      <c r="D30" s="319"/>
      <c r="E30" s="320"/>
      <c r="F30" s="320"/>
      <c r="G30" s="307" t="e">
        <f>G32+G31</f>
        <v>#REF!</v>
      </c>
      <c r="H30" s="307" t="e">
        <f>H32+H31</f>
        <v>#REF!</v>
      </c>
      <c r="I30" s="307" t="e">
        <f>I32+I31</f>
        <v>#REF!</v>
      </c>
      <c r="J30" s="658">
        <f>'[2]Функц.2021 (прил 3) '!L186</f>
        <v>1531.9</v>
      </c>
    </row>
    <row r="31" spans="1:10" ht="24.75" customHeight="1">
      <c r="A31" s="308" t="s">
        <v>283</v>
      </c>
      <c r="B31" s="309" t="s">
        <v>284</v>
      </c>
      <c r="C31" s="318"/>
      <c r="D31" s="319"/>
      <c r="E31" s="320"/>
      <c r="F31" s="320"/>
      <c r="G31" s="310" t="e">
        <f>#REF!</f>
        <v>#REF!</v>
      </c>
      <c r="H31" s="310" t="e">
        <f>#REF!</f>
        <v>#REF!</v>
      </c>
      <c r="I31" s="310" t="e">
        <f>#REF!</f>
        <v>#REF!</v>
      </c>
      <c r="J31" s="659">
        <f>'[2]Функц.2021 (прил 3) '!L187</f>
        <v>533.5</v>
      </c>
    </row>
    <row r="32" spans="1:10" ht="27.75" customHeight="1">
      <c r="A32" s="313" t="s">
        <v>285</v>
      </c>
      <c r="B32" s="309" t="s">
        <v>286</v>
      </c>
      <c r="C32" s="318"/>
      <c r="D32" s="319"/>
      <c r="E32" s="320"/>
      <c r="F32" s="320"/>
      <c r="G32" s="310" t="e">
        <f>#REF!+#REF!+#REF!</f>
        <v>#REF!</v>
      </c>
      <c r="H32" s="310" t="e">
        <f>#REF!+#REF!+#REF!</f>
        <v>#REF!</v>
      </c>
      <c r="I32" s="310" t="e">
        <f>#REF!+#REF!+#REF!</f>
        <v>#REF!</v>
      </c>
      <c r="J32" s="322">
        <f>'[2]Функц.2021 (прил 3) '!L191</f>
        <v>998.4</v>
      </c>
    </row>
    <row r="33" spans="1:15" ht="23.25" customHeight="1">
      <c r="A33" s="305" t="s">
        <v>287</v>
      </c>
      <c r="B33" s="306" t="s">
        <v>288</v>
      </c>
      <c r="C33" s="318"/>
      <c r="D33" s="319"/>
      <c r="E33" s="320"/>
      <c r="F33" s="320"/>
      <c r="G33" s="307" t="e">
        <f>G34</f>
        <v>#REF!</v>
      </c>
      <c r="H33" s="307" t="e">
        <f>H34</f>
        <v>#REF!</v>
      </c>
      <c r="I33" s="307" t="e">
        <f>I34</f>
        <v>#REF!</v>
      </c>
      <c r="J33" s="658">
        <f>'[2]Функц.2021 (прил 3) '!L195</f>
        <v>1810</v>
      </c>
    </row>
    <row r="34" spans="1:15" ht="21" customHeight="1">
      <c r="A34" s="313" t="s">
        <v>289</v>
      </c>
      <c r="B34" s="309" t="s">
        <v>290</v>
      </c>
      <c r="C34" s="318"/>
      <c r="D34" s="319"/>
      <c r="E34" s="320"/>
      <c r="F34" s="320"/>
      <c r="G34" s="310" t="e">
        <f>#REF!</f>
        <v>#REF!</v>
      </c>
      <c r="H34" s="310" t="e">
        <f>#REF!</f>
        <v>#REF!</v>
      </c>
      <c r="I34" s="310" t="e">
        <f>#REF!</f>
        <v>#REF!</v>
      </c>
      <c r="J34" s="659">
        <f>'[2]Функц.2021 (прил 3) '!L196</f>
        <v>1810</v>
      </c>
    </row>
    <row r="35" spans="1:15" ht="23.25" customHeight="1">
      <c r="A35" s="305" t="s">
        <v>291</v>
      </c>
      <c r="B35" s="306" t="s">
        <v>292</v>
      </c>
      <c r="C35" s="318"/>
      <c r="D35" s="319"/>
      <c r="E35" s="320"/>
      <c r="F35" s="320"/>
      <c r="G35" s="307" t="e">
        <f>G36</f>
        <v>#REF!</v>
      </c>
      <c r="H35" s="307" t="e">
        <f>H36</f>
        <v>#REF!</v>
      </c>
      <c r="I35" s="307" t="e">
        <f>I36</f>
        <v>#REF!</v>
      </c>
      <c r="J35" s="658">
        <f>'[2]Функц.2021 (прил 3) '!L205</f>
        <v>750.8</v>
      </c>
    </row>
    <row r="36" spans="1:15" ht="21" customHeight="1" thickBot="1">
      <c r="A36" s="313" t="s">
        <v>293</v>
      </c>
      <c r="B36" s="309" t="s">
        <v>294</v>
      </c>
      <c r="C36" s="318"/>
      <c r="D36" s="319"/>
      <c r="E36" s="320"/>
      <c r="F36" s="320"/>
      <c r="G36" s="310" t="e">
        <f>#REF!+#REF!</f>
        <v>#REF!</v>
      </c>
      <c r="H36" s="310" t="e">
        <f>#REF!+#REF!</f>
        <v>#REF!</v>
      </c>
      <c r="I36" s="310" t="e">
        <f>#REF!+#REF!</f>
        <v>#REF!</v>
      </c>
      <c r="J36" s="659">
        <f>'[2]Функц.2021 (прил 3) '!L207</f>
        <v>750.8</v>
      </c>
      <c r="O36" s="136"/>
    </row>
    <row r="37" spans="1:15" ht="15" thickBot="1">
      <c r="A37" s="661" t="s">
        <v>295</v>
      </c>
      <c r="B37" s="662"/>
      <c r="C37" s="663"/>
      <c r="D37" s="664"/>
      <c r="E37" s="665"/>
      <c r="F37" s="665"/>
      <c r="G37" s="666" t="e">
        <f>#REF!+#REF!</f>
        <v>#REF!</v>
      </c>
      <c r="H37" s="666" t="e">
        <f>#REF!+#REF!</f>
        <v>#REF!</v>
      </c>
      <c r="I37" s="666" t="e">
        <f>#REF!+#REF!</f>
        <v>#REF!</v>
      </c>
      <c r="J37" s="667">
        <f>'[2]Функц.2021 (прил 3) '!L210</f>
        <v>145397.19999999998</v>
      </c>
    </row>
    <row r="38" spans="1:15">
      <c r="J38" s="136"/>
    </row>
    <row r="39" spans="1:15" ht="45.75" customHeight="1">
      <c r="J39" s="222"/>
    </row>
    <row r="41" spans="1:15" ht="33" customHeight="1">
      <c r="J41" s="223"/>
    </row>
    <row r="42" spans="1:15" ht="33" customHeight="1"/>
    <row r="44" spans="1:15" ht="21.75" customHeight="1"/>
    <row r="45" spans="1:15" ht="31.5" customHeight="1"/>
    <row r="46" spans="1:15" ht="27" customHeight="1">
      <c r="J46" s="136"/>
    </row>
    <row r="47" spans="1:15" ht="32.25" customHeight="1"/>
    <row r="48" spans="1:15" ht="45.75" customHeight="1"/>
    <row r="49" ht="67.5" customHeight="1"/>
    <row r="50" ht="36.75" customHeight="1"/>
    <row r="51" ht="36.75" customHeight="1"/>
    <row r="52" ht="44.25" customHeight="1"/>
    <row r="53" ht="23.25" customHeight="1"/>
    <row r="54" ht="23.25" customHeight="1"/>
    <row r="55" ht="18" customHeight="1"/>
    <row r="56" ht="25.5" customHeight="1"/>
    <row r="57" ht="27" customHeight="1"/>
    <row r="58" ht="46.5" customHeight="1"/>
    <row r="59" ht="30" customHeight="1"/>
    <row r="61" ht="34.5" customHeight="1"/>
    <row r="62" ht="37.5" customHeight="1"/>
    <row r="63" ht="38.25" customHeight="1"/>
    <row r="64" ht="51.75" customHeight="1"/>
    <row r="65" ht="33.75" customHeight="1"/>
    <row r="66" ht="43.5" customHeight="1"/>
    <row r="67" ht="51" customHeight="1"/>
    <row r="68" ht="15" customHeight="1"/>
    <row r="69" ht="16.5" customHeight="1"/>
    <row r="70" ht="63" customHeight="1"/>
    <row r="71" ht="36" customHeight="1"/>
    <row r="72" ht="39" customHeight="1"/>
    <row r="73" ht="60" customHeight="1"/>
    <row r="74" ht="44.25" customHeight="1"/>
    <row r="75" ht="36" customHeight="1"/>
    <row r="76" ht="68.25" customHeight="1"/>
    <row r="77" ht="47.25" customHeight="1"/>
    <row r="78" ht="37.5" customHeight="1"/>
    <row r="79" ht="78.75" customHeight="1"/>
    <row r="80" ht="35.25" customHeight="1"/>
    <row r="81" ht="39.75" customHeight="1"/>
    <row r="83" ht="38.25" customHeight="1"/>
    <row r="84" ht="44.25" customHeight="1"/>
    <row r="85" ht="63.75" customHeight="1"/>
    <row r="86" ht="35.25" customHeight="1"/>
    <row r="87" ht="37.5" customHeight="1"/>
    <row r="88" ht="32.25" customHeight="1"/>
    <row r="89" ht="23.25" customHeight="1"/>
    <row r="90" ht="100.5" customHeight="1"/>
    <row r="91" ht="35.25" customHeight="1"/>
    <row r="92" ht="43.5" customHeight="1"/>
    <row r="93" ht="27.75" customHeight="1"/>
    <row r="94" ht="23.25" customHeight="1"/>
    <row r="95" ht="54.75" customHeight="1"/>
    <row r="96" ht="47.25" customHeight="1"/>
    <row r="97" ht="57.75" customHeight="1"/>
    <row r="98" ht="30" customHeight="1"/>
    <row r="99" ht="49.5" customHeight="1"/>
    <row r="100" ht="33.75" customHeight="1"/>
    <row r="101" ht="42" customHeight="1"/>
    <row r="102" ht="17.25" customHeight="1"/>
    <row r="103" ht="24" customHeight="1"/>
    <row r="104" ht="31.5" customHeight="1"/>
    <row r="105" ht="52.5" customHeight="1"/>
    <row r="106" ht="40.5" customHeight="1"/>
    <row r="107" ht="30.75" customHeight="1"/>
    <row r="108" ht="32.25" customHeight="1"/>
    <row r="109" ht="27.75" customHeight="1"/>
    <row r="110" ht="43.5" customHeight="1"/>
    <row r="111" ht="30.75" customHeight="1"/>
    <row r="112" ht="39" customHeight="1"/>
    <row r="113" ht="32.25" customHeight="1"/>
    <row r="114" ht="36.75" customHeight="1"/>
    <row r="115" ht="42" customHeight="1"/>
    <row r="116" ht="37.5" customHeight="1"/>
    <row r="117" ht="36" customHeight="1"/>
    <row r="118" ht="43.5" customHeight="1"/>
    <row r="119" ht="49.5" customHeight="1"/>
    <row r="120" ht="32.25" customHeight="1"/>
    <row r="121" ht="37.5" customHeight="1"/>
    <row r="122" ht="44.25" customHeight="1"/>
    <row r="123" ht="39.75" customHeight="1"/>
    <row r="124" ht="39.75" customHeight="1"/>
    <row r="125" ht="22.5" customHeight="1"/>
    <row r="126" ht="30.75" customHeight="1"/>
    <row r="127" ht="133.5" customHeight="1"/>
    <row r="128" ht="34.5" customHeight="1"/>
    <row r="129" ht="36.75" customHeight="1"/>
    <row r="130" ht="25.5" customHeight="1"/>
    <row r="131" ht="52.5" customHeight="1"/>
    <row r="132" ht="41.25" customHeight="1"/>
    <row r="133" ht="39" customHeight="1"/>
    <row r="134" ht="66.75" customHeight="1"/>
    <row r="135" ht="45" customHeight="1"/>
    <row r="136" ht="41.25" customHeight="1"/>
    <row r="137" ht="23.25" customHeight="1"/>
    <row r="138" ht="24" customHeight="1"/>
    <row r="139" ht="72.75" customHeight="1"/>
    <row r="140" ht="39.75" customHeight="1"/>
    <row r="141" ht="40.5" customHeight="1"/>
    <row r="142" ht="28.5" customHeight="1"/>
    <row r="143" ht="41.25" customHeight="1"/>
    <row r="144" ht="41.25" customHeight="1"/>
    <row r="145" ht="33" customHeight="1"/>
    <row r="146" ht="39.75" customHeight="1"/>
    <row r="147" ht="41.25" customHeight="1"/>
    <row r="148" ht="41.25" customHeight="1"/>
    <row r="149" ht="27.75" customHeight="1"/>
    <row r="150" ht="66.75" customHeight="1"/>
    <row r="151" ht="43.5" customHeight="1"/>
    <row r="152" ht="39" customHeight="1"/>
    <row r="153" ht="41.25" customHeight="1"/>
    <row r="154" ht="24.75" customHeight="1"/>
    <row r="155" ht="26.25" customHeight="1"/>
    <row r="156" ht="21" customHeight="1"/>
    <row r="157" ht="19.5" customHeight="1"/>
    <row r="158" ht="51" customHeight="1"/>
    <row r="159" ht="30.75" customHeight="1"/>
    <row r="160" ht="30.75" customHeight="1"/>
    <row r="161" ht="26.25" customHeight="1"/>
    <row r="162" ht="66" customHeight="1"/>
    <row r="163" ht="31.5" customHeight="1"/>
    <row r="164" ht="33" customHeight="1"/>
    <row r="165" ht="23.25" customHeight="1"/>
    <row r="166" ht="22.5" customHeight="1"/>
    <row r="167" ht="54" customHeight="1"/>
    <row r="168" ht="33" customHeight="1"/>
    <row r="169" ht="38.25" customHeight="1"/>
    <row r="170" ht="29.25" customHeight="1"/>
    <row r="171" ht="68.25" customHeight="1"/>
    <row r="172" ht="45.75" customHeight="1"/>
    <row r="173" ht="34.5" customHeight="1"/>
    <row r="174" ht="39" customHeight="1"/>
    <row r="175" ht="26.25" customHeight="1"/>
    <row r="176" ht="21" customHeight="1"/>
    <row r="177" ht="45.75" customHeight="1"/>
    <row r="178" ht="41.25" customHeight="1"/>
    <row r="179" ht="42" customHeight="1"/>
  </sheetData>
  <mergeCells count="2">
    <mergeCell ref="B4:J4"/>
    <mergeCell ref="A5:J6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R210"/>
  <sheetViews>
    <sheetView topLeftCell="A71" workbookViewId="0"/>
  </sheetViews>
  <sheetFormatPr defaultColWidth="9.140625" defaultRowHeight="12.75"/>
  <cols>
    <col min="1" max="1" width="66.5703125" style="668" customWidth="1"/>
    <col min="2" max="2" width="13" style="669" customWidth="1"/>
    <col min="3" max="3" width="14.5703125" style="668" customWidth="1"/>
    <col min="4" max="4" width="11.5703125" style="668" customWidth="1"/>
    <col min="5" max="5" width="0.140625" style="669" hidden="1" customWidth="1"/>
    <col min="6" max="6" width="8.140625" style="670" hidden="1" customWidth="1"/>
    <col min="7" max="7" width="8" hidden="1" customWidth="1"/>
    <col min="8" max="8" width="5.140625" hidden="1" customWidth="1"/>
    <col min="9" max="9" width="11.7109375" hidden="1" customWidth="1"/>
    <col min="10" max="10" width="11" hidden="1" customWidth="1"/>
    <col min="11" max="11" width="12.5703125" hidden="1" customWidth="1"/>
    <col min="12" max="12" width="13.140625" customWidth="1"/>
    <col min="13" max="16" width="0" hidden="1" customWidth="1"/>
    <col min="17" max="17" width="2.5703125" customWidth="1"/>
  </cols>
  <sheetData>
    <row r="1" spans="1:17" ht="15.75">
      <c r="A1" s="642" t="s">
        <v>678</v>
      </c>
      <c r="B1" s="685"/>
      <c r="C1" s="643"/>
      <c r="D1" s="643"/>
      <c r="E1" s="643"/>
      <c r="F1" s="644"/>
      <c r="G1" s="3"/>
      <c r="H1" s="3"/>
      <c r="I1" s="3"/>
      <c r="J1" s="3"/>
      <c r="K1" s="3"/>
      <c r="L1" s="645" t="s">
        <v>45</v>
      </c>
    </row>
    <row r="2" spans="1:17">
      <c r="A2" s="3"/>
      <c r="B2" s="3"/>
      <c r="C2" s="3"/>
      <c r="D2" s="3"/>
      <c r="E2" s="3"/>
      <c r="F2" s="3"/>
      <c r="G2" s="3"/>
      <c r="H2" s="3"/>
      <c r="I2" s="3"/>
      <c r="J2" s="61"/>
      <c r="K2" s="61"/>
      <c r="L2" s="646" t="s">
        <v>675</v>
      </c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648"/>
    </row>
    <row r="4" spans="1:17">
      <c r="A4" s="3"/>
      <c r="B4" s="3"/>
      <c r="C4" s="3"/>
      <c r="D4" s="731"/>
      <c r="E4" s="731"/>
      <c r="F4" s="731"/>
      <c r="G4" s="731"/>
      <c r="H4" s="731"/>
      <c r="I4" s="731"/>
      <c r="J4" s="731"/>
      <c r="K4" s="731"/>
      <c r="L4" s="731"/>
    </row>
    <row r="5" spans="1:17" ht="12.75" customHeight="1">
      <c r="A5" s="732" t="s">
        <v>565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</row>
    <row r="6" spans="1:17" ht="27" customHeight="1">
      <c r="A6" s="732"/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Q6" s="221"/>
    </row>
    <row r="7" spans="1:17" ht="13.5" thickBot="1">
      <c r="A7" s="649"/>
      <c r="B7" s="650"/>
      <c r="C7" s="650"/>
      <c r="D7" s="304"/>
      <c r="E7" s="304"/>
      <c r="F7" s="651"/>
      <c r="G7" s="3"/>
      <c r="H7" s="3"/>
      <c r="I7" s="3"/>
      <c r="J7" s="3"/>
      <c r="K7" s="3"/>
      <c r="L7" s="3"/>
      <c r="Q7" s="221"/>
    </row>
    <row r="8" spans="1:17" ht="29.45" customHeight="1" thickBot="1">
      <c r="A8" s="671" t="s">
        <v>235</v>
      </c>
      <c r="B8" s="672" t="s">
        <v>236</v>
      </c>
      <c r="C8" s="672" t="s">
        <v>296</v>
      </c>
      <c r="D8" s="672" t="s">
        <v>297</v>
      </c>
      <c r="E8" s="672" t="s">
        <v>237</v>
      </c>
      <c r="F8" s="673" t="s">
        <v>238</v>
      </c>
      <c r="G8" s="674" t="s">
        <v>55</v>
      </c>
      <c r="H8" s="674" t="s">
        <v>56</v>
      </c>
      <c r="I8" s="673" t="s">
        <v>239</v>
      </c>
      <c r="J8" s="674" t="s">
        <v>58</v>
      </c>
      <c r="K8" s="674" t="s">
        <v>59</v>
      </c>
      <c r="L8" s="675" t="s">
        <v>566</v>
      </c>
      <c r="Q8" s="221"/>
    </row>
    <row r="9" spans="1:17" ht="20.25" customHeight="1">
      <c r="A9" s="323" t="s">
        <v>240</v>
      </c>
      <c r="B9" s="324" t="s">
        <v>241</v>
      </c>
      <c r="C9" s="324"/>
      <c r="D9" s="324"/>
      <c r="E9" s="324"/>
      <c r="F9" s="325" t="e">
        <f>F11+F14+#REF!</f>
        <v>#REF!</v>
      </c>
      <c r="G9" s="325" t="e">
        <f>G11+G14</f>
        <v>#REF!</v>
      </c>
      <c r="H9" s="325" t="e">
        <f>H11+H14</f>
        <v>#REF!</v>
      </c>
      <c r="I9" s="326" t="e">
        <f>I11+I29+#REF!</f>
        <v>#REF!</v>
      </c>
      <c r="J9" s="326" t="e">
        <f>J11+J29+#REF!</f>
        <v>#REF!</v>
      </c>
      <c r="K9" s="326" t="e">
        <f>K11+K29+#REF!</f>
        <v>#REF!</v>
      </c>
      <c r="L9" s="327">
        <f>L10+L14+L27+L49+L52+L56+L45</f>
        <v>17714.499999999996</v>
      </c>
      <c r="Q9" s="221"/>
    </row>
    <row r="10" spans="1:17" ht="28.5" customHeight="1">
      <c r="A10" s="328" t="s">
        <v>242</v>
      </c>
      <c r="B10" s="329" t="s">
        <v>243</v>
      </c>
      <c r="C10" s="329"/>
      <c r="D10" s="329"/>
      <c r="E10" s="330"/>
      <c r="F10" s="331"/>
      <c r="G10" s="331"/>
      <c r="H10" s="331"/>
      <c r="I10" s="332"/>
      <c r="J10" s="332"/>
      <c r="K10" s="332"/>
      <c r="L10" s="333">
        <f>L11</f>
        <v>1272.3</v>
      </c>
      <c r="Q10" s="221"/>
    </row>
    <row r="11" spans="1:17" ht="24.75" customHeight="1">
      <c r="A11" s="334" t="s">
        <v>298</v>
      </c>
      <c r="B11" s="330" t="s">
        <v>243</v>
      </c>
      <c r="C11" s="330" t="s">
        <v>299</v>
      </c>
      <c r="D11" s="330"/>
      <c r="E11" s="330"/>
      <c r="F11" s="331">
        <f t="shared" ref="F11:K11" si="0">F13</f>
        <v>753.2</v>
      </c>
      <c r="G11" s="331">
        <f t="shared" si="0"/>
        <v>530.70000000000005</v>
      </c>
      <c r="H11" s="331">
        <f t="shared" si="0"/>
        <v>753.2</v>
      </c>
      <c r="I11" s="335">
        <f t="shared" si="0"/>
        <v>918.9</v>
      </c>
      <c r="J11" s="335">
        <f t="shared" si="0"/>
        <v>606.1</v>
      </c>
      <c r="K11" s="335">
        <f t="shared" si="0"/>
        <v>918.9</v>
      </c>
      <c r="L11" s="336">
        <f>L12</f>
        <v>1272.3</v>
      </c>
      <c r="Q11" s="221"/>
    </row>
    <row r="12" spans="1:17" ht="43.5" customHeight="1">
      <c r="A12" s="337" t="s">
        <v>300</v>
      </c>
      <c r="B12" s="338" t="s">
        <v>243</v>
      </c>
      <c r="C12" s="338" t="s">
        <v>299</v>
      </c>
      <c r="D12" s="338" t="s">
        <v>301</v>
      </c>
      <c r="E12" s="338"/>
      <c r="F12" s="339" t="e">
        <f>[5]роспись!H9</f>
        <v>#REF!</v>
      </c>
      <c r="G12" s="339">
        <v>530.70000000000005</v>
      </c>
      <c r="H12" s="339">
        <v>753.2</v>
      </c>
      <c r="I12" s="340">
        <v>918.9</v>
      </c>
      <c r="J12" s="341">
        <v>606.1</v>
      </c>
      <c r="K12" s="342">
        <v>918.9</v>
      </c>
      <c r="L12" s="322">
        <f>L13</f>
        <v>1272.3</v>
      </c>
      <c r="M12" s="136"/>
      <c r="Q12" s="221"/>
    </row>
    <row r="13" spans="1:17" ht="30" customHeight="1">
      <c r="A13" s="337" t="s">
        <v>302</v>
      </c>
      <c r="B13" s="338" t="s">
        <v>243</v>
      </c>
      <c r="C13" s="338" t="s">
        <v>299</v>
      </c>
      <c r="D13" s="338" t="s">
        <v>303</v>
      </c>
      <c r="E13" s="338"/>
      <c r="F13" s="339">
        <f>[5]роспись!H10</f>
        <v>753.2</v>
      </c>
      <c r="G13" s="339">
        <v>530.70000000000005</v>
      </c>
      <c r="H13" s="339">
        <v>753.2</v>
      </c>
      <c r="I13" s="340">
        <v>918.9</v>
      </c>
      <c r="J13" s="341">
        <v>606.1</v>
      </c>
      <c r="K13" s="342">
        <v>918.9</v>
      </c>
      <c r="L13" s="322">
        <f>'[2]Вед. 2021 (прил 4)'!N14</f>
        <v>1272.3</v>
      </c>
      <c r="Q13" s="221"/>
    </row>
    <row r="14" spans="1:17" ht="40.5" customHeight="1">
      <c r="A14" s="334" t="s">
        <v>244</v>
      </c>
      <c r="B14" s="330" t="s">
        <v>245</v>
      </c>
      <c r="C14" s="330"/>
      <c r="D14" s="330"/>
      <c r="E14" s="330"/>
      <c r="F14" s="331" t="e">
        <f>F24</f>
        <v>#REF!</v>
      </c>
      <c r="G14" s="331" t="e">
        <f>G24</f>
        <v>#REF!</v>
      </c>
      <c r="H14" s="331" t="e">
        <f>H24</f>
        <v>#REF!</v>
      </c>
      <c r="I14" s="335" t="e">
        <f>I24+I16</f>
        <v>#REF!</v>
      </c>
      <c r="J14" s="335" t="e">
        <f>J24+J16</f>
        <v>#REF!</v>
      </c>
      <c r="K14" s="335" t="e">
        <f>K24+K16</f>
        <v>#REF!</v>
      </c>
      <c r="L14" s="336">
        <f>L24+L16</f>
        <v>2606.2999999999997</v>
      </c>
      <c r="Q14" s="221"/>
    </row>
    <row r="15" spans="1:17" ht="30.75" customHeight="1">
      <c r="A15" s="343" t="s">
        <v>304</v>
      </c>
      <c r="B15" s="344" t="s">
        <v>245</v>
      </c>
      <c r="C15" s="330" t="s">
        <v>305</v>
      </c>
      <c r="D15" s="344"/>
      <c r="E15" s="330"/>
      <c r="F15" s="331" t="e">
        <f>#REF!</f>
        <v>#REF!</v>
      </c>
      <c r="G15" s="331" t="e">
        <f>#REF!</f>
        <v>#REF!</v>
      </c>
      <c r="H15" s="331" t="e">
        <f>#REF!</f>
        <v>#REF!</v>
      </c>
      <c r="I15" s="335" t="e">
        <f>#REF!</f>
        <v>#REF!</v>
      </c>
      <c r="J15" s="335" t="e">
        <f>#REF!</f>
        <v>#REF!</v>
      </c>
      <c r="K15" s="335" t="e">
        <f>#REF!</f>
        <v>#REF!</v>
      </c>
      <c r="L15" s="336">
        <f>L16+L24</f>
        <v>2606.2999999999997</v>
      </c>
      <c r="Q15" s="221"/>
    </row>
    <row r="16" spans="1:17" ht="31.5" customHeight="1">
      <c r="A16" s="334" t="s">
        <v>306</v>
      </c>
      <c r="B16" s="330" t="s">
        <v>245</v>
      </c>
      <c r="C16" s="330" t="s">
        <v>307</v>
      </c>
      <c r="D16" s="330"/>
      <c r="E16" s="330"/>
      <c r="F16" s="331"/>
      <c r="G16" s="331"/>
      <c r="H16" s="331"/>
      <c r="I16" s="335" t="e">
        <f>I18+#REF!</f>
        <v>#REF!</v>
      </c>
      <c r="J16" s="335" t="e">
        <f>J18+#REF!</f>
        <v>#REF!</v>
      </c>
      <c r="K16" s="335" t="e">
        <f>K18+#REF!</f>
        <v>#REF!</v>
      </c>
      <c r="L16" s="336">
        <f>L18+L20+L21</f>
        <v>2483.1999999999998</v>
      </c>
      <c r="Q16" s="221"/>
    </row>
    <row r="17" spans="1:18" ht="44.25" customHeight="1">
      <c r="A17" s="345" t="s">
        <v>308</v>
      </c>
      <c r="B17" s="338" t="s">
        <v>245</v>
      </c>
      <c r="C17" s="338" t="s">
        <v>307</v>
      </c>
      <c r="D17" s="338" t="s">
        <v>301</v>
      </c>
      <c r="E17" s="338"/>
      <c r="F17" s="339"/>
      <c r="G17" s="339"/>
      <c r="H17" s="339"/>
      <c r="I17" s="346">
        <v>519.5</v>
      </c>
      <c r="J17" s="347">
        <v>330.8</v>
      </c>
      <c r="K17" s="348">
        <v>519.70000000000005</v>
      </c>
      <c r="L17" s="349">
        <f>L18</f>
        <v>1648.7</v>
      </c>
      <c r="Q17" s="221"/>
    </row>
    <row r="18" spans="1:18" ht="21" customHeight="1">
      <c r="A18" s="345" t="s">
        <v>309</v>
      </c>
      <c r="B18" s="338" t="s">
        <v>245</v>
      </c>
      <c r="C18" s="338" t="s">
        <v>307</v>
      </c>
      <c r="D18" s="338" t="s">
        <v>303</v>
      </c>
      <c r="E18" s="338"/>
      <c r="F18" s="339"/>
      <c r="G18" s="339"/>
      <c r="H18" s="339"/>
      <c r="I18" s="346">
        <v>519.5</v>
      </c>
      <c r="J18" s="347">
        <v>330.8</v>
      </c>
      <c r="K18" s="348">
        <v>519.70000000000005</v>
      </c>
      <c r="L18" s="349">
        <f>'[2]Вед. 2021 (прил 4)'!N19</f>
        <v>1648.7</v>
      </c>
      <c r="Q18" s="221"/>
    </row>
    <row r="19" spans="1:18" ht="26.45" customHeight="1">
      <c r="A19" s="350" t="s">
        <v>310</v>
      </c>
      <c r="B19" s="338" t="s">
        <v>245</v>
      </c>
      <c r="C19" s="338" t="s">
        <v>307</v>
      </c>
      <c r="D19" s="338" t="s">
        <v>311</v>
      </c>
      <c r="E19" s="338"/>
      <c r="F19" s="339"/>
      <c r="G19" s="339"/>
      <c r="H19" s="339"/>
      <c r="I19" s="346">
        <v>519.5</v>
      </c>
      <c r="J19" s="347">
        <v>330.8</v>
      </c>
      <c r="K19" s="348">
        <v>519.70000000000005</v>
      </c>
      <c r="L19" s="349">
        <f>L20</f>
        <v>784</v>
      </c>
      <c r="Q19" s="221"/>
    </row>
    <row r="20" spans="1:18" ht="27.75" customHeight="1">
      <c r="A20" s="337" t="s">
        <v>312</v>
      </c>
      <c r="B20" s="338" t="s">
        <v>245</v>
      </c>
      <c r="C20" s="338" t="s">
        <v>307</v>
      </c>
      <c r="D20" s="338" t="s">
        <v>313</v>
      </c>
      <c r="E20" s="338"/>
      <c r="F20" s="339"/>
      <c r="G20" s="339"/>
      <c r="H20" s="339"/>
      <c r="I20" s="346">
        <v>519.5</v>
      </c>
      <c r="J20" s="347">
        <v>330.8</v>
      </c>
      <c r="K20" s="348">
        <v>519.70000000000005</v>
      </c>
      <c r="L20" s="349">
        <f>'[2]Вед. 2021 (прил 4)'!N21</f>
        <v>784</v>
      </c>
      <c r="Q20" s="221"/>
    </row>
    <row r="21" spans="1:18" ht="19.899999999999999" customHeight="1">
      <c r="A21" s="350" t="s">
        <v>314</v>
      </c>
      <c r="B21" s="338" t="s">
        <v>245</v>
      </c>
      <c r="C21" s="338" t="s">
        <v>307</v>
      </c>
      <c r="D21" s="338" t="s">
        <v>315</v>
      </c>
      <c r="E21" s="338"/>
      <c r="F21" s="339"/>
      <c r="G21" s="339"/>
      <c r="H21" s="339"/>
      <c r="I21" s="346"/>
      <c r="J21" s="351"/>
      <c r="K21" s="348"/>
      <c r="L21" s="349">
        <f>L22+L23</f>
        <v>50.5</v>
      </c>
      <c r="Q21" s="221"/>
    </row>
    <row r="22" spans="1:18" ht="27" customHeight="1">
      <c r="A22" s="337" t="s">
        <v>316</v>
      </c>
      <c r="B22" s="338" t="s">
        <v>245</v>
      </c>
      <c r="C22" s="338" t="s">
        <v>307</v>
      </c>
      <c r="D22" s="338" t="s">
        <v>317</v>
      </c>
      <c r="E22" s="338"/>
      <c r="F22" s="339"/>
      <c r="G22" s="339"/>
      <c r="H22" s="339"/>
      <c r="I22" s="346"/>
      <c r="J22" s="351"/>
      <c r="K22" s="348"/>
      <c r="L22" s="349">
        <f>'[2]Вед. 2021 (прил 4)'!N23</f>
        <v>1.5</v>
      </c>
      <c r="Q22" s="221"/>
    </row>
    <row r="23" spans="1:18" ht="18.75" customHeight="1">
      <c r="A23" s="337" t="s">
        <v>316</v>
      </c>
      <c r="B23" s="338" t="s">
        <v>245</v>
      </c>
      <c r="C23" s="338" t="s">
        <v>307</v>
      </c>
      <c r="D23" s="338" t="s">
        <v>567</v>
      </c>
      <c r="E23" s="338"/>
      <c r="F23" s="339"/>
      <c r="G23" s="339"/>
      <c r="H23" s="339"/>
      <c r="I23" s="346"/>
      <c r="J23" s="351"/>
      <c r="K23" s="348"/>
      <c r="L23" s="349">
        <f>'[2]Вед. 2021 (прил 4)'!N24</f>
        <v>49</v>
      </c>
      <c r="Q23" s="221"/>
    </row>
    <row r="24" spans="1:18" ht="27.75" customHeight="1">
      <c r="A24" s="343" t="s">
        <v>318</v>
      </c>
      <c r="B24" s="344" t="s">
        <v>245</v>
      </c>
      <c r="C24" s="330" t="s">
        <v>319</v>
      </c>
      <c r="D24" s="344"/>
      <c r="E24" s="330"/>
      <c r="F24" s="331" t="e">
        <f>#REF!</f>
        <v>#REF!</v>
      </c>
      <c r="G24" s="331" t="e">
        <f>#REF!</f>
        <v>#REF!</v>
      </c>
      <c r="H24" s="331" t="e">
        <f>#REF!</f>
        <v>#REF!</v>
      </c>
      <c r="I24" s="335" t="e">
        <f>#REF!</f>
        <v>#REF!</v>
      </c>
      <c r="J24" s="335" t="e">
        <f>#REF!</f>
        <v>#REF!</v>
      </c>
      <c r="K24" s="335" t="e">
        <f>#REF!</f>
        <v>#REF!</v>
      </c>
      <c r="L24" s="336">
        <f>L25</f>
        <v>123.1</v>
      </c>
      <c r="Q24" s="221"/>
    </row>
    <row r="25" spans="1:18" ht="51" customHeight="1">
      <c r="A25" s="337" t="s">
        <v>300</v>
      </c>
      <c r="B25" s="338" t="s">
        <v>245</v>
      </c>
      <c r="C25" s="338" t="s">
        <v>319</v>
      </c>
      <c r="D25" s="338" t="s">
        <v>301</v>
      </c>
      <c r="E25" s="338"/>
      <c r="F25" s="339" t="e">
        <f>[5]роспись!H13</f>
        <v>#REF!</v>
      </c>
      <c r="G25" s="339">
        <v>530.70000000000005</v>
      </c>
      <c r="H25" s="339">
        <v>753.2</v>
      </c>
      <c r="I25" s="340">
        <v>918.9</v>
      </c>
      <c r="J25" s="341">
        <v>606.1</v>
      </c>
      <c r="K25" s="342">
        <v>918.9</v>
      </c>
      <c r="L25" s="322">
        <f>L26</f>
        <v>123.1</v>
      </c>
      <c r="Q25" s="221"/>
    </row>
    <row r="26" spans="1:18" ht="24.6" customHeight="1">
      <c r="A26" s="337" t="s">
        <v>302</v>
      </c>
      <c r="B26" s="338" t="s">
        <v>245</v>
      </c>
      <c r="C26" s="338" t="s">
        <v>319</v>
      </c>
      <c r="D26" s="338" t="s">
        <v>303</v>
      </c>
      <c r="E26" s="338"/>
      <c r="F26" s="339" t="e">
        <f>[5]роспись!H14</f>
        <v>#REF!</v>
      </c>
      <c r="G26" s="339">
        <v>530.70000000000005</v>
      </c>
      <c r="H26" s="339">
        <v>753.2</v>
      </c>
      <c r="I26" s="340">
        <v>918.9</v>
      </c>
      <c r="J26" s="341">
        <v>606.1</v>
      </c>
      <c r="K26" s="342">
        <v>918.9</v>
      </c>
      <c r="L26" s="322">
        <f>'[2]Вед. 2021 (прил 4)'!N27</f>
        <v>123.1</v>
      </c>
      <c r="N26" s="136" t="e">
        <f>#REF!+#REF!+#REF!-#REF!-#REF!</f>
        <v>#REF!</v>
      </c>
      <c r="Q26" s="221"/>
    </row>
    <row r="27" spans="1:18" ht="43.5" customHeight="1">
      <c r="A27" s="334" t="s">
        <v>246</v>
      </c>
      <c r="B27" s="330" t="s">
        <v>247</v>
      </c>
      <c r="C27" s="330"/>
      <c r="D27" s="330"/>
      <c r="E27" s="338"/>
      <c r="F27" s="339" t="e">
        <f>#REF!</f>
        <v>#REF!</v>
      </c>
      <c r="G27" s="339" t="e">
        <f>#REF!</f>
        <v>#REF!</v>
      </c>
      <c r="H27" s="339" t="e">
        <f>#REF!</f>
        <v>#REF!</v>
      </c>
      <c r="I27" s="335" t="e">
        <f>#REF!+I29+#REF!</f>
        <v>#REF!</v>
      </c>
      <c r="J27" s="335" t="e">
        <f>#REF!+J29+#REF!</f>
        <v>#REF!</v>
      </c>
      <c r="K27" s="335" t="e">
        <f>#REF!+K29+#REF!</f>
        <v>#REF!</v>
      </c>
      <c r="L27" s="336">
        <f>L29+L39+L36</f>
        <v>9905.7999999999993</v>
      </c>
      <c r="N27" s="136" t="e">
        <f>#REF!-N25</f>
        <v>#REF!</v>
      </c>
      <c r="Q27" s="221"/>
    </row>
    <row r="28" spans="1:18" ht="33.75" customHeight="1">
      <c r="A28" s="334" t="s">
        <v>320</v>
      </c>
      <c r="B28" s="330" t="s">
        <v>247</v>
      </c>
      <c r="C28" s="330" t="s">
        <v>321</v>
      </c>
      <c r="D28" s="330"/>
      <c r="E28" s="330"/>
      <c r="F28" s="331">
        <v>812</v>
      </c>
      <c r="G28" s="331">
        <v>615.29999999999995</v>
      </c>
      <c r="H28" s="331">
        <v>812</v>
      </c>
      <c r="I28" s="335" t="e">
        <f>#REF!</f>
        <v>#REF!</v>
      </c>
      <c r="J28" s="335" t="e">
        <f>#REF!</f>
        <v>#REF!</v>
      </c>
      <c r="K28" s="335" t="e">
        <f>#REF!</f>
        <v>#REF!</v>
      </c>
      <c r="L28" s="336">
        <f>L29+L36</f>
        <v>9005.4</v>
      </c>
      <c r="Q28" s="221"/>
    </row>
    <row r="29" spans="1:18" ht="28.5" customHeight="1">
      <c r="A29" s="352" t="s">
        <v>322</v>
      </c>
      <c r="B29" s="330" t="s">
        <v>247</v>
      </c>
      <c r="C29" s="330" t="s">
        <v>323</v>
      </c>
      <c r="D29" s="330"/>
      <c r="E29" s="330"/>
      <c r="F29" s="331">
        <f>[5]роспись!H22</f>
        <v>8080</v>
      </c>
      <c r="G29" s="331">
        <v>5102.6000000000004</v>
      </c>
      <c r="H29" s="331">
        <v>8080</v>
      </c>
      <c r="I29" s="335" t="e">
        <f>I31+I33</f>
        <v>#REF!</v>
      </c>
      <c r="J29" s="335" t="e">
        <f>J31+J33</f>
        <v>#REF!</v>
      </c>
      <c r="K29" s="335" t="e">
        <f>K31+K33</f>
        <v>#REF!</v>
      </c>
      <c r="L29" s="336">
        <f>L30+L32+L34</f>
        <v>8649.5</v>
      </c>
      <c r="Q29" s="221"/>
      <c r="R29" s="136"/>
    </row>
    <row r="30" spans="1:18" ht="43.5" customHeight="1">
      <c r="A30" s="337" t="s">
        <v>308</v>
      </c>
      <c r="B30" s="338" t="s">
        <v>247</v>
      </c>
      <c r="C30" s="338" t="s">
        <v>323</v>
      </c>
      <c r="D30" s="338" t="s">
        <v>301</v>
      </c>
      <c r="E30" s="312" t="s">
        <v>411</v>
      </c>
      <c r="F30" s="353">
        <f>F31</f>
        <v>12.7</v>
      </c>
      <c r="G30" s="353">
        <f>G31</f>
        <v>0</v>
      </c>
      <c r="H30" s="353" t="str">
        <f>H31</f>
        <v>12,7</v>
      </c>
      <c r="I30" s="340">
        <v>8250.9</v>
      </c>
      <c r="J30" s="353">
        <v>5168.5</v>
      </c>
      <c r="K30" s="353">
        <v>8250.9</v>
      </c>
      <c r="L30" s="354">
        <f>L31</f>
        <v>6989.8</v>
      </c>
      <c r="Q30" s="221"/>
    </row>
    <row r="31" spans="1:18" ht="25.5" customHeight="1">
      <c r="A31" s="337" t="s">
        <v>309</v>
      </c>
      <c r="B31" s="338" t="s">
        <v>247</v>
      </c>
      <c r="C31" s="338" t="s">
        <v>323</v>
      </c>
      <c r="D31" s="338" t="s">
        <v>303</v>
      </c>
      <c r="E31" s="312" t="s">
        <v>411</v>
      </c>
      <c r="F31" s="353">
        <f>F33</f>
        <v>12.7</v>
      </c>
      <c r="G31" s="353">
        <f>G33</f>
        <v>0</v>
      </c>
      <c r="H31" s="353" t="str">
        <f>H33</f>
        <v>12,7</v>
      </c>
      <c r="I31" s="340">
        <v>8250.9</v>
      </c>
      <c r="J31" s="353">
        <v>5168.5</v>
      </c>
      <c r="K31" s="353">
        <v>8250.9</v>
      </c>
      <c r="L31" s="354">
        <f>'[2]Вед. 2021 (прил 4)'!N47</f>
        <v>6989.8</v>
      </c>
      <c r="Q31" s="221"/>
    </row>
    <row r="32" spans="1:18" ht="25.5" customHeight="1">
      <c r="A32" s="350" t="s">
        <v>310</v>
      </c>
      <c r="B32" s="338" t="s">
        <v>247</v>
      </c>
      <c r="C32" s="338" t="s">
        <v>323</v>
      </c>
      <c r="D32" s="338" t="s">
        <v>311</v>
      </c>
      <c r="E32" s="312" t="s">
        <v>411</v>
      </c>
      <c r="F32" s="353" t="e">
        <f>[5]роспись!H36</f>
        <v>#REF!</v>
      </c>
      <c r="G32" s="353"/>
      <c r="H32" s="353" t="s">
        <v>414</v>
      </c>
      <c r="I32" s="340" t="e">
        <f>I33+#REF!</f>
        <v>#REF!</v>
      </c>
      <c r="J32" s="340" t="e">
        <f>J33+#REF!</f>
        <v>#REF!</v>
      </c>
      <c r="K32" s="340" t="e">
        <f>K33+#REF!</f>
        <v>#REF!</v>
      </c>
      <c r="L32" s="322">
        <f>L33</f>
        <v>1655.9</v>
      </c>
      <c r="Q32" s="221"/>
    </row>
    <row r="33" spans="1:17" ht="23.25" hidden="1" customHeight="1">
      <c r="A33" s="337" t="s">
        <v>312</v>
      </c>
      <c r="B33" s="338" t="s">
        <v>247</v>
      </c>
      <c r="C33" s="338" t="s">
        <v>323</v>
      </c>
      <c r="D33" s="338" t="s">
        <v>313</v>
      </c>
      <c r="E33" s="312" t="s">
        <v>411</v>
      </c>
      <c r="F33" s="353">
        <f>[5]роспись!H37</f>
        <v>12.7</v>
      </c>
      <c r="G33" s="353"/>
      <c r="H33" s="353" t="s">
        <v>414</v>
      </c>
      <c r="I33" s="340" t="e">
        <f>#REF!+#REF!</f>
        <v>#REF!</v>
      </c>
      <c r="J33" s="340" t="e">
        <f>#REF!+#REF!</f>
        <v>#REF!</v>
      </c>
      <c r="K33" s="340" t="e">
        <f>#REF!+#REF!</f>
        <v>#REF!</v>
      </c>
      <c r="L33" s="322">
        <f>'[2]Вед. 2021 (прил 4)'!N49</f>
        <v>1655.9</v>
      </c>
      <c r="Q33" s="221"/>
    </row>
    <row r="34" spans="1:17" ht="16.149999999999999" hidden="1" customHeight="1">
      <c r="A34" s="350" t="s">
        <v>314</v>
      </c>
      <c r="B34" s="338" t="s">
        <v>247</v>
      </c>
      <c r="C34" s="338" t="s">
        <v>323</v>
      </c>
      <c r="D34" s="338" t="s">
        <v>315</v>
      </c>
      <c r="E34" s="338"/>
      <c r="F34" s="339"/>
      <c r="G34" s="339"/>
      <c r="H34" s="339"/>
      <c r="I34" s="339">
        <v>519.5</v>
      </c>
      <c r="J34" s="339">
        <v>330.8</v>
      </c>
      <c r="K34" s="339">
        <v>519.70000000000005</v>
      </c>
      <c r="L34" s="322">
        <f>L35</f>
        <v>3.8</v>
      </c>
      <c r="Q34" s="221"/>
    </row>
    <row r="35" spans="1:17" ht="32.25" customHeight="1">
      <c r="A35" s="337" t="s">
        <v>316</v>
      </c>
      <c r="B35" s="338" t="s">
        <v>247</v>
      </c>
      <c r="C35" s="338" t="s">
        <v>323</v>
      </c>
      <c r="D35" s="338" t="s">
        <v>317</v>
      </c>
      <c r="E35" s="312" t="s">
        <v>411</v>
      </c>
      <c r="F35" s="353" t="e">
        <f>[5]роспись!G46</f>
        <v>#REF!</v>
      </c>
      <c r="G35" s="353"/>
      <c r="H35" s="353" t="s">
        <v>414</v>
      </c>
      <c r="I35" s="339" t="e">
        <f>#REF!+#REF!</f>
        <v>#REF!</v>
      </c>
      <c r="J35" s="339" t="e">
        <f>#REF!+#REF!</f>
        <v>#REF!</v>
      </c>
      <c r="K35" s="339" t="e">
        <f>#REF!+#REF!</f>
        <v>#REF!</v>
      </c>
      <c r="L35" s="322">
        <f>'[2]Вед. 2021 (прил 4)'!N51</f>
        <v>3.8</v>
      </c>
      <c r="Q35" s="221"/>
    </row>
    <row r="36" spans="1:17" ht="25.5" customHeight="1">
      <c r="A36" s="334" t="s">
        <v>324</v>
      </c>
      <c r="B36" s="330" t="s">
        <v>247</v>
      </c>
      <c r="C36" s="330" t="s">
        <v>325</v>
      </c>
      <c r="D36" s="312"/>
      <c r="E36" s="353"/>
      <c r="F36" s="353"/>
      <c r="G36" s="353"/>
      <c r="H36" s="342"/>
      <c r="I36" s="342"/>
      <c r="J36" s="342"/>
      <c r="K36" s="355"/>
      <c r="L36" s="676">
        <f>L37</f>
        <v>355.9</v>
      </c>
      <c r="Q36" s="221"/>
    </row>
    <row r="37" spans="1:17" ht="27.6" customHeight="1">
      <c r="A37" s="345" t="s">
        <v>326</v>
      </c>
      <c r="B37" s="338" t="s">
        <v>247</v>
      </c>
      <c r="C37" s="338" t="s">
        <v>325</v>
      </c>
      <c r="D37" s="312" t="s">
        <v>301</v>
      </c>
      <c r="E37" s="353"/>
      <c r="F37" s="353"/>
      <c r="G37" s="353"/>
      <c r="H37" s="342"/>
      <c r="I37" s="342"/>
      <c r="J37" s="342"/>
      <c r="K37" s="355"/>
      <c r="L37" s="677">
        <f>L38</f>
        <v>355.9</v>
      </c>
      <c r="Q37" s="221"/>
    </row>
    <row r="38" spans="1:17" ht="21.75" customHeight="1">
      <c r="A38" s="356" t="s">
        <v>327</v>
      </c>
      <c r="B38" s="338" t="s">
        <v>247</v>
      </c>
      <c r="C38" s="338" t="s">
        <v>325</v>
      </c>
      <c r="D38" s="312" t="s">
        <v>303</v>
      </c>
      <c r="E38" s="353"/>
      <c r="F38" s="353"/>
      <c r="G38" s="353"/>
      <c r="H38" s="342"/>
      <c r="I38" s="342"/>
      <c r="J38" s="342"/>
      <c r="K38" s="355"/>
      <c r="L38" s="677">
        <f>'[2]Вед. 2021 (прил 4)'!N54</f>
        <v>355.9</v>
      </c>
      <c r="Q38" s="221"/>
    </row>
    <row r="39" spans="1:17" ht="38.25" customHeight="1">
      <c r="A39" s="352" t="s">
        <v>328</v>
      </c>
      <c r="B39" s="330" t="s">
        <v>247</v>
      </c>
      <c r="C39" s="357" t="s">
        <v>329</v>
      </c>
      <c r="D39" s="330"/>
      <c r="E39" s="358"/>
      <c r="F39" s="359"/>
      <c r="G39" s="360"/>
      <c r="H39" s="360"/>
      <c r="I39" s="335">
        <f>I40</f>
        <v>657.2</v>
      </c>
      <c r="J39" s="335">
        <f>J40</f>
        <v>424.8</v>
      </c>
      <c r="K39" s="335">
        <f>K40</f>
        <v>657.2</v>
      </c>
      <c r="L39" s="336">
        <f>L40</f>
        <v>900.4</v>
      </c>
      <c r="Q39" s="221"/>
    </row>
    <row r="40" spans="1:17" ht="38.25" customHeight="1">
      <c r="A40" s="311" t="s">
        <v>330</v>
      </c>
      <c r="B40" s="338" t="s">
        <v>247</v>
      </c>
      <c r="C40" s="312" t="s">
        <v>329</v>
      </c>
      <c r="D40" s="338"/>
      <c r="E40" s="358"/>
      <c r="F40" s="359"/>
      <c r="G40" s="360"/>
      <c r="H40" s="360"/>
      <c r="I40" s="340">
        <v>657.2</v>
      </c>
      <c r="J40" s="340">
        <v>424.8</v>
      </c>
      <c r="K40" s="340">
        <v>657.2</v>
      </c>
      <c r="L40" s="322">
        <f>L41+L43</f>
        <v>900.4</v>
      </c>
      <c r="Q40" s="221"/>
    </row>
    <row r="41" spans="1:17" ht="48.75" customHeight="1">
      <c r="A41" s="337" t="s">
        <v>308</v>
      </c>
      <c r="B41" s="338" t="s">
        <v>247</v>
      </c>
      <c r="C41" s="312" t="s">
        <v>329</v>
      </c>
      <c r="D41" s="338" t="s">
        <v>301</v>
      </c>
      <c r="E41" s="358"/>
      <c r="F41" s="359"/>
      <c r="G41" s="360"/>
      <c r="H41" s="360"/>
      <c r="I41" s="340"/>
      <c r="J41" s="340"/>
      <c r="K41" s="340"/>
      <c r="L41" s="322">
        <f>L42</f>
        <v>829.8</v>
      </c>
      <c r="Q41" s="221"/>
    </row>
    <row r="42" spans="1:17" ht="31.5" customHeight="1">
      <c r="A42" s="337" t="s">
        <v>309</v>
      </c>
      <c r="B42" s="338" t="s">
        <v>247</v>
      </c>
      <c r="C42" s="312" t="s">
        <v>329</v>
      </c>
      <c r="D42" s="338" t="s">
        <v>303</v>
      </c>
      <c r="E42" s="358"/>
      <c r="F42" s="359"/>
      <c r="G42" s="360"/>
      <c r="H42" s="360"/>
      <c r="I42" s="340"/>
      <c r="J42" s="340"/>
      <c r="K42" s="340"/>
      <c r="L42" s="322">
        <f>'[2]Вед. 2021 (прил 4)'!N57</f>
        <v>829.8</v>
      </c>
      <c r="Q42" s="221"/>
    </row>
    <row r="43" spans="1:17" ht="22.5" customHeight="1">
      <c r="A43" s="350" t="s">
        <v>310</v>
      </c>
      <c r="B43" s="338" t="s">
        <v>247</v>
      </c>
      <c r="C43" s="312" t="s">
        <v>329</v>
      </c>
      <c r="D43" s="338" t="s">
        <v>311</v>
      </c>
      <c r="E43" s="358"/>
      <c r="F43" s="359"/>
      <c r="G43" s="360"/>
      <c r="H43" s="360"/>
      <c r="I43" s="340"/>
      <c r="J43" s="340"/>
      <c r="K43" s="340"/>
      <c r="L43" s="322">
        <f>L44</f>
        <v>70.599999999999994</v>
      </c>
      <c r="Q43" s="221"/>
    </row>
    <row r="44" spans="1:17" ht="37.5" customHeight="1">
      <c r="A44" s="337" t="s">
        <v>312</v>
      </c>
      <c r="B44" s="338" t="s">
        <v>247</v>
      </c>
      <c r="C44" s="312" t="s">
        <v>329</v>
      </c>
      <c r="D44" s="338" t="s">
        <v>313</v>
      </c>
      <c r="E44" s="358"/>
      <c r="F44" s="359"/>
      <c r="G44" s="360"/>
      <c r="H44" s="360"/>
      <c r="I44" s="340"/>
      <c r="J44" s="340"/>
      <c r="K44" s="340"/>
      <c r="L44" s="322">
        <f>'[2]Вед. 2021 (прил 4)'!N59</f>
        <v>70.599999999999994</v>
      </c>
      <c r="Q44" s="221"/>
    </row>
    <row r="45" spans="1:17" ht="26.25" customHeight="1">
      <c r="A45" s="328" t="s">
        <v>240</v>
      </c>
      <c r="B45" s="330" t="s">
        <v>241</v>
      </c>
      <c r="C45" s="338"/>
      <c r="D45" s="338"/>
      <c r="E45" s="358"/>
      <c r="F45" s="359"/>
      <c r="G45" s="360"/>
      <c r="H45" s="360"/>
      <c r="I45" s="340"/>
      <c r="J45" s="340"/>
      <c r="K45" s="340"/>
      <c r="L45" s="336">
        <f>L46</f>
        <v>0</v>
      </c>
      <c r="Q45" s="221"/>
    </row>
    <row r="46" spans="1:17" ht="31.5" customHeight="1">
      <c r="A46" s="352" t="s">
        <v>248</v>
      </c>
      <c r="B46" s="330" t="s">
        <v>249</v>
      </c>
      <c r="C46" s="330" t="s">
        <v>408</v>
      </c>
      <c r="D46" s="338"/>
      <c r="E46" s="358"/>
      <c r="F46" s="359"/>
      <c r="G46" s="360"/>
      <c r="H46" s="360"/>
      <c r="I46" s="340"/>
      <c r="J46" s="340"/>
      <c r="K46" s="340"/>
      <c r="L46" s="336">
        <f>L47</f>
        <v>0</v>
      </c>
      <c r="Q46" s="221"/>
    </row>
    <row r="47" spans="1:17" ht="27.75" customHeight="1">
      <c r="A47" s="311" t="s">
        <v>331</v>
      </c>
      <c r="B47" s="312" t="s">
        <v>249</v>
      </c>
      <c r="C47" s="312" t="s">
        <v>408</v>
      </c>
      <c r="D47" s="338" t="s">
        <v>311</v>
      </c>
      <c r="E47" s="358"/>
      <c r="F47" s="359"/>
      <c r="G47" s="360"/>
      <c r="H47" s="360"/>
      <c r="I47" s="340"/>
      <c r="J47" s="340"/>
      <c r="K47" s="340"/>
      <c r="L47" s="322">
        <f>L48</f>
        <v>0</v>
      </c>
      <c r="Q47" s="221"/>
    </row>
    <row r="48" spans="1:17" ht="27.75" customHeight="1">
      <c r="A48" s="311" t="s">
        <v>332</v>
      </c>
      <c r="B48" s="312" t="s">
        <v>249</v>
      </c>
      <c r="C48" s="312" t="s">
        <v>408</v>
      </c>
      <c r="D48" s="338" t="s">
        <v>313</v>
      </c>
      <c r="E48" s="358"/>
      <c r="F48" s="359"/>
      <c r="G48" s="360"/>
      <c r="H48" s="360"/>
      <c r="I48" s="340"/>
      <c r="J48" s="340"/>
      <c r="K48" s="340"/>
      <c r="L48" s="322">
        <f>'[6]Вед. 2020 (прил 4)'!N34</f>
        <v>0</v>
      </c>
      <c r="Q48" s="221"/>
    </row>
    <row r="49" spans="1:17" ht="27.75" customHeight="1">
      <c r="A49" s="352" t="s">
        <v>563</v>
      </c>
      <c r="B49" s="357" t="s">
        <v>249</v>
      </c>
      <c r="C49" s="357" t="s">
        <v>250</v>
      </c>
      <c r="D49" s="330"/>
      <c r="E49" s="361"/>
      <c r="F49" s="362"/>
      <c r="G49" s="363"/>
      <c r="H49" s="363"/>
      <c r="I49" s="335"/>
      <c r="J49" s="335"/>
      <c r="K49" s="335"/>
      <c r="L49" s="336">
        <f>L50+L51</f>
        <v>2286.4</v>
      </c>
      <c r="Q49" s="221"/>
    </row>
    <row r="50" spans="1:17" ht="33" customHeight="1">
      <c r="A50" s="364" t="s">
        <v>568</v>
      </c>
      <c r="B50" s="338" t="s">
        <v>249</v>
      </c>
      <c r="C50" s="338" t="s">
        <v>569</v>
      </c>
      <c r="D50" s="338" t="s">
        <v>303</v>
      </c>
      <c r="E50" s="361"/>
      <c r="F50" s="362"/>
      <c r="G50" s="363"/>
      <c r="H50" s="363"/>
      <c r="I50" s="335"/>
      <c r="J50" s="335"/>
      <c r="K50" s="335"/>
      <c r="L50" s="322">
        <f>'[2]Вед. 2021 (прил 4)'!N39</f>
        <v>839.6</v>
      </c>
      <c r="Q50" s="221"/>
    </row>
    <row r="51" spans="1:17" ht="21" customHeight="1">
      <c r="A51" s="364" t="s">
        <v>570</v>
      </c>
      <c r="B51" s="338" t="s">
        <v>249</v>
      </c>
      <c r="C51" s="338" t="s">
        <v>569</v>
      </c>
      <c r="D51" s="338" t="s">
        <v>313</v>
      </c>
      <c r="E51" s="361"/>
      <c r="F51" s="362"/>
      <c r="G51" s="363"/>
      <c r="H51" s="363"/>
      <c r="I51" s="335"/>
      <c r="J51" s="335"/>
      <c r="K51" s="335"/>
      <c r="L51" s="322">
        <f>'[2]Вед. 2021 (прил 4)'!N40</f>
        <v>1446.8</v>
      </c>
      <c r="Q51" s="221"/>
    </row>
    <row r="52" spans="1:17" ht="21" customHeight="1">
      <c r="A52" s="352" t="s">
        <v>251</v>
      </c>
      <c r="B52" s="330" t="s">
        <v>252</v>
      </c>
      <c r="C52" s="330"/>
      <c r="D52" s="330"/>
      <c r="E52" s="338"/>
      <c r="F52" s="339">
        <f>F53</f>
        <v>80</v>
      </c>
      <c r="G52" s="339">
        <f t="shared" ref="G52:L52" si="1">G53</f>
        <v>69.900000000000006</v>
      </c>
      <c r="H52" s="339">
        <f t="shared" si="1"/>
        <v>80</v>
      </c>
      <c r="I52" s="365">
        <f t="shared" si="1"/>
        <v>50</v>
      </c>
      <c r="J52" s="365">
        <f t="shared" si="1"/>
        <v>0</v>
      </c>
      <c r="K52" s="365">
        <f t="shared" si="1"/>
        <v>0</v>
      </c>
      <c r="L52" s="336">
        <f t="shared" si="1"/>
        <v>20</v>
      </c>
      <c r="Q52" s="221"/>
    </row>
    <row r="53" spans="1:17" ht="27" customHeight="1">
      <c r="A53" s="334" t="s">
        <v>335</v>
      </c>
      <c r="B53" s="357" t="s">
        <v>252</v>
      </c>
      <c r="C53" s="357" t="s">
        <v>336</v>
      </c>
      <c r="D53" s="357"/>
      <c r="E53" s="330"/>
      <c r="F53" s="331">
        <v>80</v>
      </c>
      <c r="G53" s="331">
        <v>69.900000000000006</v>
      </c>
      <c r="H53" s="331">
        <v>80</v>
      </c>
      <c r="I53" s="366">
        <f>I55</f>
        <v>50</v>
      </c>
      <c r="J53" s="366">
        <f>J55</f>
        <v>0</v>
      </c>
      <c r="K53" s="366">
        <f>K55</f>
        <v>0</v>
      </c>
      <c r="L53" s="367">
        <f>L55</f>
        <v>20</v>
      </c>
      <c r="Q53" s="221"/>
    </row>
    <row r="54" spans="1:17" ht="22.9" customHeight="1">
      <c r="A54" s="368" t="s">
        <v>314</v>
      </c>
      <c r="B54" s="312" t="s">
        <v>252</v>
      </c>
      <c r="C54" s="312" t="s">
        <v>336</v>
      </c>
      <c r="D54" s="312" t="s">
        <v>315</v>
      </c>
      <c r="E54" s="330"/>
      <c r="F54" s="369">
        <f t="shared" ref="F54:H55" si="2">F55</f>
        <v>100</v>
      </c>
      <c r="G54" s="369">
        <f t="shared" si="2"/>
        <v>0</v>
      </c>
      <c r="H54" s="369">
        <f t="shared" si="2"/>
        <v>100</v>
      </c>
      <c r="I54" s="340">
        <v>50</v>
      </c>
      <c r="J54" s="369"/>
      <c r="K54" s="369">
        <v>0</v>
      </c>
      <c r="L54" s="322">
        <f>L55</f>
        <v>20</v>
      </c>
      <c r="Q54" s="221"/>
    </row>
    <row r="55" spans="1:17" ht="20.25" customHeight="1">
      <c r="A55" s="337" t="s">
        <v>337</v>
      </c>
      <c r="B55" s="312" t="s">
        <v>252</v>
      </c>
      <c r="C55" s="312" t="s">
        <v>336</v>
      </c>
      <c r="D55" s="312" t="s">
        <v>338</v>
      </c>
      <c r="E55" s="330"/>
      <c r="F55" s="369">
        <f t="shared" si="2"/>
        <v>100</v>
      </c>
      <c r="G55" s="369">
        <f t="shared" si="2"/>
        <v>0</v>
      </c>
      <c r="H55" s="369">
        <f t="shared" si="2"/>
        <v>100</v>
      </c>
      <c r="I55" s="340">
        <v>50</v>
      </c>
      <c r="J55" s="369"/>
      <c r="K55" s="369">
        <v>0</v>
      </c>
      <c r="L55" s="322">
        <f>'[2]Вед. 2021 (прил 4)'!N63</f>
        <v>20</v>
      </c>
      <c r="Q55" s="221"/>
    </row>
    <row r="56" spans="1:17" ht="30.75" customHeight="1">
      <c r="A56" s="352" t="s">
        <v>253</v>
      </c>
      <c r="B56" s="330" t="s">
        <v>254</v>
      </c>
      <c r="C56" s="330"/>
      <c r="D56" s="330"/>
      <c r="E56" s="338"/>
      <c r="F56" s="339">
        <v>100</v>
      </c>
      <c r="G56" s="339"/>
      <c r="H56" s="339">
        <v>100</v>
      </c>
      <c r="I56" s="365" t="e">
        <f>#REF!+#REF!+I69+#REF!+I78+I75</f>
        <v>#REF!</v>
      </c>
      <c r="J56" s="365" t="e">
        <f>#REF!+#REF!+J69+#REF!+J78+J75</f>
        <v>#REF!</v>
      </c>
      <c r="K56" s="365" t="e">
        <f>#REF!+#REF!+K69+#REF!+K78+K75</f>
        <v>#REF!</v>
      </c>
      <c r="L56" s="336">
        <f>L57+L60+L69+L72+L75+L78+L81+L84+L63+L66</f>
        <v>1623.7</v>
      </c>
      <c r="Q56" s="221"/>
    </row>
    <row r="57" spans="1:17" ht="33" customHeight="1">
      <c r="A57" s="334" t="s">
        <v>339</v>
      </c>
      <c r="B57" s="330" t="s">
        <v>254</v>
      </c>
      <c r="C57" s="330" t="s">
        <v>340</v>
      </c>
      <c r="D57" s="338"/>
      <c r="E57" s="338"/>
      <c r="F57" s="338"/>
      <c r="G57" s="339"/>
      <c r="H57" s="339"/>
      <c r="I57" s="340"/>
      <c r="J57" s="370"/>
      <c r="K57" s="371"/>
      <c r="L57" s="336" t="str">
        <f>L59</f>
        <v>50,0</v>
      </c>
      <c r="Q57" s="221"/>
    </row>
    <row r="58" spans="1:17" ht="33" customHeight="1">
      <c r="A58" s="337" t="s">
        <v>333</v>
      </c>
      <c r="B58" s="338" t="s">
        <v>254</v>
      </c>
      <c r="C58" s="338" t="s">
        <v>340</v>
      </c>
      <c r="D58" s="338" t="s">
        <v>311</v>
      </c>
      <c r="E58" s="337" t="s">
        <v>333</v>
      </c>
      <c r="F58" s="338" t="s">
        <v>254</v>
      </c>
      <c r="G58" s="338" t="s">
        <v>340</v>
      </c>
      <c r="H58" s="338" t="s">
        <v>311</v>
      </c>
      <c r="I58" s="337" t="s">
        <v>333</v>
      </c>
      <c r="J58" s="338" t="s">
        <v>254</v>
      </c>
      <c r="K58" s="338" t="s">
        <v>340</v>
      </c>
      <c r="L58" s="338" t="s">
        <v>571</v>
      </c>
      <c r="Q58" s="221"/>
    </row>
    <row r="59" spans="1:17" ht="32.25" customHeight="1">
      <c r="A59" s="337" t="s">
        <v>334</v>
      </c>
      <c r="B59" s="338" t="s">
        <v>254</v>
      </c>
      <c r="C59" s="338" t="s">
        <v>340</v>
      </c>
      <c r="D59" s="338" t="s">
        <v>313</v>
      </c>
      <c r="E59" s="372"/>
      <c r="F59" s="338"/>
      <c r="G59" s="338"/>
      <c r="H59" s="338"/>
      <c r="I59" s="373"/>
      <c r="J59" s="374"/>
      <c r="K59" s="374"/>
      <c r="L59" s="338" t="s">
        <v>571</v>
      </c>
      <c r="Q59" s="221"/>
    </row>
    <row r="60" spans="1:17" ht="27.75" customHeight="1">
      <c r="A60" s="352" t="s">
        <v>341</v>
      </c>
      <c r="B60" s="330" t="s">
        <v>254</v>
      </c>
      <c r="C60" s="330" t="s">
        <v>342</v>
      </c>
      <c r="D60" s="330"/>
      <c r="E60" s="330"/>
      <c r="F60" s="331" t="e">
        <f>F62</f>
        <v>#REF!</v>
      </c>
      <c r="G60" s="331" t="e">
        <f t="shared" ref="G60:L60" si="3">G62</f>
        <v>#REF!</v>
      </c>
      <c r="H60" s="331" t="e">
        <f t="shared" si="3"/>
        <v>#REF!</v>
      </c>
      <c r="I60" s="335">
        <f t="shared" si="3"/>
        <v>400</v>
      </c>
      <c r="J60" s="335">
        <f t="shared" si="3"/>
        <v>323.89999999999998</v>
      </c>
      <c r="K60" s="335">
        <f t="shared" si="3"/>
        <v>400</v>
      </c>
      <c r="L60" s="336">
        <f t="shared" si="3"/>
        <v>703.9</v>
      </c>
      <c r="Q60" s="221"/>
    </row>
    <row r="61" spans="1:17" ht="25.5" customHeight="1">
      <c r="A61" s="350" t="s">
        <v>310</v>
      </c>
      <c r="B61" s="338" t="s">
        <v>254</v>
      </c>
      <c r="C61" s="338" t="s">
        <v>342</v>
      </c>
      <c r="D61" s="338" t="s">
        <v>311</v>
      </c>
      <c r="E61" s="338"/>
      <c r="F61" s="339" t="e">
        <f>#REF!+F62</f>
        <v>#REF!</v>
      </c>
      <c r="G61" s="339" t="e">
        <f>#REF!+G62</f>
        <v>#REF!</v>
      </c>
      <c r="H61" s="339" t="e">
        <f>#REF!+H62</f>
        <v>#REF!</v>
      </c>
      <c r="I61" s="340">
        <v>400</v>
      </c>
      <c r="J61" s="339">
        <v>323.89999999999998</v>
      </c>
      <c r="K61" s="339">
        <v>400</v>
      </c>
      <c r="L61" s="322">
        <f>L62</f>
        <v>703.9</v>
      </c>
      <c r="Q61" s="221"/>
    </row>
    <row r="62" spans="1:17" ht="26.25" customHeight="1">
      <c r="A62" s="337" t="s">
        <v>312</v>
      </c>
      <c r="B62" s="338" t="s">
        <v>254</v>
      </c>
      <c r="C62" s="338" t="s">
        <v>342</v>
      </c>
      <c r="D62" s="338" t="s">
        <v>313</v>
      </c>
      <c r="E62" s="338"/>
      <c r="F62" s="339" t="e">
        <f>#REF!+F78</f>
        <v>#REF!</v>
      </c>
      <c r="G62" s="339" t="e">
        <f>#REF!+G78</f>
        <v>#REF!</v>
      </c>
      <c r="H62" s="339" t="e">
        <f>#REF!+H78</f>
        <v>#REF!</v>
      </c>
      <c r="I62" s="340">
        <v>400</v>
      </c>
      <c r="J62" s="339">
        <v>323.89999999999998</v>
      </c>
      <c r="K62" s="339">
        <v>400</v>
      </c>
      <c r="L62" s="322">
        <f>'[2]Вед. 2021 (прил 4)'!N67</f>
        <v>703.9</v>
      </c>
      <c r="Q62" s="221"/>
    </row>
    <row r="63" spans="1:17" ht="44.25" customHeight="1">
      <c r="A63" s="352" t="s">
        <v>389</v>
      </c>
      <c r="B63" s="357" t="s">
        <v>254</v>
      </c>
      <c r="C63" s="357" t="s">
        <v>343</v>
      </c>
      <c r="D63" s="357"/>
      <c r="E63" s="338"/>
      <c r="F63" s="339"/>
      <c r="G63" s="339"/>
      <c r="H63" s="339"/>
      <c r="I63" s="340"/>
      <c r="J63" s="342"/>
      <c r="K63" s="342"/>
      <c r="L63" s="336">
        <f>L64</f>
        <v>7.8</v>
      </c>
      <c r="Q63" s="221"/>
    </row>
    <row r="64" spans="1:17" ht="21" customHeight="1">
      <c r="A64" s="350" t="s">
        <v>310</v>
      </c>
      <c r="B64" s="338" t="s">
        <v>254</v>
      </c>
      <c r="C64" s="312" t="s">
        <v>343</v>
      </c>
      <c r="D64" s="338" t="s">
        <v>311</v>
      </c>
      <c r="E64" s="338"/>
      <c r="F64" s="339"/>
      <c r="G64" s="339"/>
      <c r="H64" s="339"/>
      <c r="I64" s="340"/>
      <c r="J64" s="342"/>
      <c r="K64" s="342"/>
      <c r="L64" s="322">
        <f>L65</f>
        <v>7.8</v>
      </c>
      <c r="Q64" s="221"/>
    </row>
    <row r="65" spans="1:17" ht="31.5" customHeight="1">
      <c r="A65" s="337" t="s">
        <v>312</v>
      </c>
      <c r="B65" s="338" t="s">
        <v>254</v>
      </c>
      <c r="C65" s="312" t="s">
        <v>343</v>
      </c>
      <c r="D65" s="338" t="s">
        <v>313</v>
      </c>
      <c r="E65" s="312" t="s">
        <v>411</v>
      </c>
      <c r="F65" s="353">
        <f>[5]роспись!H70</f>
        <v>796</v>
      </c>
      <c r="G65" s="353"/>
      <c r="H65" s="353" t="s">
        <v>414</v>
      </c>
      <c r="I65" s="340" t="e">
        <f>#REF!+#REF!</f>
        <v>#REF!</v>
      </c>
      <c r="J65" s="340" t="e">
        <f>#REF!+#REF!</f>
        <v>#REF!</v>
      </c>
      <c r="K65" s="340" t="e">
        <f>#REF!+#REF!</f>
        <v>#REF!</v>
      </c>
      <c r="L65" s="322">
        <f>'[2]Вед. 2021 (прил 4)'!N73</f>
        <v>7.8</v>
      </c>
      <c r="Q65" s="221"/>
    </row>
    <row r="66" spans="1:17" ht="39" customHeight="1">
      <c r="A66" s="352" t="s">
        <v>344</v>
      </c>
      <c r="B66" s="330" t="s">
        <v>254</v>
      </c>
      <c r="C66" s="330" t="s">
        <v>345</v>
      </c>
      <c r="D66" s="330"/>
      <c r="E66" s="338"/>
      <c r="F66" s="339">
        <f>F68</f>
        <v>70</v>
      </c>
      <c r="G66" s="339">
        <f t="shared" ref="G66:L66" si="4">G68</f>
        <v>0</v>
      </c>
      <c r="H66" s="339">
        <f t="shared" si="4"/>
        <v>20</v>
      </c>
      <c r="I66" s="335">
        <f t="shared" si="4"/>
        <v>60</v>
      </c>
      <c r="J66" s="335">
        <f t="shared" si="4"/>
        <v>30</v>
      </c>
      <c r="K66" s="335">
        <f t="shared" si="4"/>
        <v>60</v>
      </c>
      <c r="L66" s="336">
        <f t="shared" si="4"/>
        <v>84</v>
      </c>
      <c r="Q66" s="221"/>
    </row>
    <row r="67" spans="1:17" ht="27.75" customHeight="1">
      <c r="A67" s="364" t="s">
        <v>314</v>
      </c>
      <c r="B67" s="338" t="s">
        <v>254</v>
      </c>
      <c r="C67" s="338" t="s">
        <v>345</v>
      </c>
      <c r="D67" s="338" t="s">
        <v>315</v>
      </c>
      <c r="E67" s="338"/>
      <c r="F67" s="339">
        <v>70</v>
      </c>
      <c r="G67" s="339"/>
      <c r="H67" s="339">
        <v>20</v>
      </c>
      <c r="I67" s="340">
        <v>60</v>
      </c>
      <c r="J67" s="347">
        <v>30</v>
      </c>
      <c r="K67" s="348">
        <v>60</v>
      </c>
      <c r="L67" s="322">
        <f>L68</f>
        <v>84</v>
      </c>
      <c r="Q67" s="221"/>
    </row>
    <row r="68" spans="1:17" ht="27" customHeight="1">
      <c r="A68" s="364" t="s">
        <v>316</v>
      </c>
      <c r="B68" s="338" t="s">
        <v>254</v>
      </c>
      <c r="C68" s="338" t="s">
        <v>345</v>
      </c>
      <c r="D68" s="338" t="s">
        <v>317</v>
      </c>
      <c r="E68" s="338"/>
      <c r="F68" s="339">
        <v>70</v>
      </c>
      <c r="G68" s="339"/>
      <c r="H68" s="339">
        <v>20</v>
      </c>
      <c r="I68" s="340">
        <v>60</v>
      </c>
      <c r="J68" s="347">
        <v>30</v>
      </c>
      <c r="K68" s="348">
        <v>60</v>
      </c>
      <c r="L68" s="322">
        <f>'[2]Вед. 2021 (прил 4)'!N31</f>
        <v>84</v>
      </c>
      <c r="Q68" s="221"/>
    </row>
    <row r="69" spans="1:17" ht="48" customHeight="1">
      <c r="A69" s="352" t="s">
        <v>346</v>
      </c>
      <c r="B69" s="330" t="s">
        <v>254</v>
      </c>
      <c r="C69" s="330" t="s">
        <v>347</v>
      </c>
      <c r="D69" s="330"/>
      <c r="E69" s="330"/>
      <c r="F69" s="331" t="e">
        <f>F71</f>
        <v>#REF!</v>
      </c>
      <c r="G69" s="331" t="e">
        <f t="shared" ref="G69:L69" si="5">G71</f>
        <v>#REF!</v>
      </c>
      <c r="H69" s="331" t="e">
        <f t="shared" si="5"/>
        <v>#REF!</v>
      </c>
      <c r="I69" s="335">
        <f t="shared" si="5"/>
        <v>400</v>
      </c>
      <c r="J69" s="335">
        <f t="shared" si="5"/>
        <v>323.89999999999998</v>
      </c>
      <c r="K69" s="335">
        <f t="shared" si="5"/>
        <v>400</v>
      </c>
      <c r="L69" s="336">
        <f t="shared" si="5"/>
        <v>600</v>
      </c>
      <c r="Q69" s="221"/>
    </row>
    <row r="70" spans="1:17" ht="25.9" customHeight="1">
      <c r="A70" s="350" t="s">
        <v>310</v>
      </c>
      <c r="B70" s="338" t="s">
        <v>254</v>
      </c>
      <c r="C70" s="338" t="s">
        <v>347</v>
      </c>
      <c r="D70" s="338" t="s">
        <v>311</v>
      </c>
      <c r="E70" s="338"/>
      <c r="F70" s="339" t="e">
        <f>#REF!+F71</f>
        <v>#REF!</v>
      </c>
      <c r="G70" s="339" t="e">
        <f>#REF!+G71</f>
        <v>#REF!</v>
      </c>
      <c r="H70" s="339" t="e">
        <f>#REF!+H71</f>
        <v>#REF!</v>
      </c>
      <c r="I70" s="340">
        <v>400</v>
      </c>
      <c r="J70" s="339">
        <v>323.89999999999998</v>
      </c>
      <c r="K70" s="339">
        <v>400</v>
      </c>
      <c r="L70" s="322">
        <f>L71</f>
        <v>600</v>
      </c>
      <c r="Q70" s="221"/>
    </row>
    <row r="71" spans="1:17" ht="27.6" customHeight="1">
      <c r="A71" s="337" t="s">
        <v>312</v>
      </c>
      <c r="B71" s="338" t="s">
        <v>254</v>
      </c>
      <c r="C71" s="338" t="s">
        <v>347</v>
      </c>
      <c r="D71" s="338" t="s">
        <v>313</v>
      </c>
      <c r="E71" s="338"/>
      <c r="F71" s="339" t="e">
        <f>#REF!+#REF!</f>
        <v>#REF!</v>
      </c>
      <c r="G71" s="339" t="e">
        <f>#REF!+#REF!</f>
        <v>#REF!</v>
      </c>
      <c r="H71" s="339" t="e">
        <f>#REF!+#REF!</f>
        <v>#REF!</v>
      </c>
      <c r="I71" s="340">
        <v>400</v>
      </c>
      <c r="J71" s="339">
        <v>323.89999999999998</v>
      </c>
      <c r="K71" s="339">
        <v>400</v>
      </c>
      <c r="L71" s="322">
        <f>'[2]Вед. 2021 (прил 4)'!N76</f>
        <v>600</v>
      </c>
      <c r="Q71" s="221"/>
    </row>
    <row r="72" spans="1:17" ht="51" customHeight="1">
      <c r="A72" s="352" t="s">
        <v>348</v>
      </c>
      <c r="B72" s="330" t="s">
        <v>254</v>
      </c>
      <c r="C72" s="330" t="s">
        <v>349</v>
      </c>
      <c r="D72" s="330"/>
      <c r="E72" s="338"/>
      <c r="F72" s="339">
        <f>F74</f>
        <v>70</v>
      </c>
      <c r="G72" s="339">
        <f t="shared" ref="G72:L72" si="6">G74</f>
        <v>0</v>
      </c>
      <c r="H72" s="339">
        <f t="shared" si="6"/>
        <v>20</v>
      </c>
      <c r="I72" s="335">
        <f t="shared" si="6"/>
        <v>60</v>
      </c>
      <c r="J72" s="335">
        <f t="shared" si="6"/>
        <v>30</v>
      </c>
      <c r="K72" s="335">
        <f t="shared" si="6"/>
        <v>60</v>
      </c>
      <c r="L72" s="336">
        <f t="shared" si="6"/>
        <v>20</v>
      </c>
      <c r="Q72" s="221"/>
    </row>
    <row r="73" spans="1:17" ht="31.5" customHeight="1">
      <c r="A73" s="350" t="s">
        <v>310</v>
      </c>
      <c r="B73" s="338" t="s">
        <v>254</v>
      </c>
      <c r="C73" s="338" t="s">
        <v>349</v>
      </c>
      <c r="D73" s="338" t="s">
        <v>311</v>
      </c>
      <c r="E73" s="338"/>
      <c r="F73" s="339">
        <v>70</v>
      </c>
      <c r="G73" s="339"/>
      <c r="H73" s="339">
        <v>20</v>
      </c>
      <c r="I73" s="340">
        <v>60</v>
      </c>
      <c r="J73" s="347">
        <v>30</v>
      </c>
      <c r="K73" s="348">
        <v>60</v>
      </c>
      <c r="L73" s="322">
        <f>L74</f>
        <v>20</v>
      </c>
      <c r="Q73" s="221"/>
    </row>
    <row r="74" spans="1:17" ht="30.75" customHeight="1">
      <c r="A74" s="337" t="s">
        <v>312</v>
      </c>
      <c r="B74" s="338" t="s">
        <v>254</v>
      </c>
      <c r="C74" s="338" t="s">
        <v>349</v>
      </c>
      <c r="D74" s="338" t="s">
        <v>313</v>
      </c>
      <c r="E74" s="338"/>
      <c r="F74" s="339">
        <v>70</v>
      </c>
      <c r="G74" s="339"/>
      <c r="H74" s="339">
        <v>20</v>
      </c>
      <c r="I74" s="340">
        <v>60</v>
      </c>
      <c r="J74" s="347">
        <v>30</v>
      </c>
      <c r="K74" s="348">
        <v>60</v>
      </c>
      <c r="L74" s="322">
        <f>'[2]Вед. 2021 (прил 4)'!N79</f>
        <v>20</v>
      </c>
      <c r="Q74" s="221"/>
    </row>
    <row r="75" spans="1:17" ht="42" customHeight="1">
      <c r="A75" s="352" t="s">
        <v>572</v>
      </c>
      <c r="B75" s="330" t="s">
        <v>254</v>
      </c>
      <c r="C75" s="330" t="s">
        <v>350</v>
      </c>
      <c r="D75" s="330"/>
      <c r="E75" s="338"/>
      <c r="F75" s="339"/>
      <c r="G75" s="339"/>
      <c r="H75" s="339"/>
      <c r="I75" s="375">
        <f>I77</f>
        <v>170</v>
      </c>
      <c r="J75" s="375">
        <f>J77</f>
        <v>150</v>
      </c>
      <c r="K75" s="375">
        <f>K77</f>
        <v>170</v>
      </c>
      <c r="L75" s="376">
        <f>L77</f>
        <v>12</v>
      </c>
      <c r="Q75" s="221"/>
    </row>
    <row r="76" spans="1:17" ht="26.45" customHeight="1">
      <c r="A76" s="350" t="s">
        <v>310</v>
      </c>
      <c r="B76" s="377" t="s">
        <v>254</v>
      </c>
      <c r="C76" s="338" t="s">
        <v>350</v>
      </c>
      <c r="D76" s="377" t="s">
        <v>311</v>
      </c>
      <c r="E76" s="338"/>
      <c r="F76" s="339"/>
      <c r="G76" s="339"/>
      <c r="H76" s="339"/>
      <c r="I76" s="346">
        <v>170</v>
      </c>
      <c r="J76" s="339">
        <v>150</v>
      </c>
      <c r="K76" s="339">
        <v>170</v>
      </c>
      <c r="L76" s="322">
        <f>L77</f>
        <v>12</v>
      </c>
      <c r="Q76" s="221"/>
    </row>
    <row r="77" spans="1:17" ht="28.5" customHeight="1">
      <c r="A77" s="337" t="s">
        <v>312</v>
      </c>
      <c r="B77" s="377" t="s">
        <v>254</v>
      </c>
      <c r="C77" s="338" t="s">
        <v>350</v>
      </c>
      <c r="D77" s="377" t="s">
        <v>313</v>
      </c>
      <c r="E77" s="338"/>
      <c r="F77" s="339"/>
      <c r="G77" s="339"/>
      <c r="H77" s="339"/>
      <c r="I77" s="346">
        <v>170</v>
      </c>
      <c r="J77" s="339">
        <v>150</v>
      </c>
      <c r="K77" s="339">
        <v>170</v>
      </c>
      <c r="L77" s="322">
        <f>'[2]Вед. 2021 (прил 4)'!N82</f>
        <v>12</v>
      </c>
      <c r="Q77" s="221"/>
    </row>
    <row r="78" spans="1:17" ht="45.75" customHeight="1">
      <c r="A78" s="352" t="s">
        <v>573</v>
      </c>
      <c r="B78" s="330" t="s">
        <v>254</v>
      </c>
      <c r="C78" s="330" t="s">
        <v>351</v>
      </c>
      <c r="D78" s="330"/>
      <c r="E78" s="330"/>
      <c r="F78" s="331" t="e">
        <f>F80+F88+#REF!+#REF!</f>
        <v>#REF!</v>
      </c>
      <c r="G78" s="331" t="e">
        <f>G80+G88+#REF!+#REF!</f>
        <v>#REF!</v>
      </c>
      <c r="H78" s="331" t="e">
        <f>H80+H88+#REF!+#REF!</f>
        <v>#REF!</v>
      </c>
      <c r="I78" s="335">
        <f>I80</f>
        <v>92</v>
      </c>
      <c r="J78" s="335">
        <f>J80</f>
        <v>48.2</v>
      </c>
      <c r="K78" s="335">
        <f>K80</f>
        <v>92</v>
      </c>
      <c r="L78" s="336">
        <f>L80</f>
        <v>128</v>
      </c>
      <c r="Q78" s="221"/>
    </row>
    <row r="79" spans="1:17" ht="31.9" customHeight="1">
      <c r="A79" s="350" t="s">
        <v>310</v>
      </c>
      <c r="B79" s="338" t="s">
        <v>254</v>
      </c>
      <c r="C79" s="338" t="s">
        <v>351</v>
      </c>
      <c r="D79" s="338" t="s">
        <v>311</v>
      </c>
      <c r="E79" s="338"/>
      <c r="F79" s="339"/>
      <c r="G79" s="339"/>
      <c r="H79" s="339"/>
      <c r="I79" s="340">
        <v>92</v>
      </c>
      <c r="J79" s="339">
        <v>48.2</v>
      </c>
      <c r="K79" s="339">
        <v>92</v>
      </c>
      <c r="L79" s="322">
        <f>L80</f>
        <v>128</v>
      </c>
      <c r="Q79" s="221"/>
    </row>
    <row r="80" spans="1:17" ht="26.25" customHeight="1">
      <c r="A80" s="337" t="s">
        <v>312</v>
      </c>
      <c r="B80" s="338" t="s">
        <v>254</v>
      </c>
      <c r="C80" s="338" t="s">
        <v>351</v>
      </c>
      <c r="D80" s="338" t="s">
        <v>313</v>
      </c>
      <c r="E80" s="338"/>
      <c r="F80" s="339"/>
      <c r="G80" s="339"/>
      <c r="H80" s="339"/>
      <c r="I80" s="340">
        <v>92</v>
      </c>
      <c r="J80" s="339">
        <v>48.2</v>
      </c>
      <c r="K80" s="339">
        <v>92</v>
      </c>
      <c r="L80" s="322">
        <f>'[2]Вед. 2021 (прил 4)'!N85</f>
        <v>128</v>
      </c>
      <c r="Q80" s="221"/>
    </row>
    <row r="81" spans="1:17" ht="47.25" customHeight="1">
      <c r="A81" s="352" t="s">
        <v>352</v>
      </c>
      <c r="B81" s="330" t="s">
        <v>254</v>
      </c>
      <c r="C81" s="330" t="s">
        <v>353</v>
      </c>
      <c r="D81" s="330"/>
      <c r="E81" s="330"/>
      <c r="F81" s="331" t="e">
        <f>F83+F89+#REF!+#REF!</f>
        <v>#REF!</v>
      </c>
      <c r="G81" s="331" t="e">
        <f>G83+G89+#REF!+#REF!</f>
        <v>#REF!</v>
      </c>
      <c r="H81" s="331" t="e">
        <f>H83+H89+#REF!+#REF!</f>
        <v>#REF!</v>
      </c>
      <c r="I81" s="335">
        <f>I83</f>
        <v>92</v>
      </c>
      <c r="J81" s="335">
        <f>J83</f>
        <v>48.2</v>
      </c>
      <c r="K81" s="335">
        <f>K83</f>
        <v>92</v>
      </c>
      <c r="L81" s="336">
        <f>L83</f>
        <v>6</v>
      </c>
      <c r="Q81" s="221"/>
    </row>
    <row r="82" spans="1:17" ht="28.5" customHeight="1">
      <c r="A82" s="350" t="s">
        <v>310</v>
      </c>
      <c r="B82" s="338" t="s">
        <v>254</v>
      </c>
      <c r="C82" s="338" t="s">
        <v>353</v>
      </c>
      <c r="D82" s="338" t="s">
        <v>311</v>
      </c>
      <c r="E82" s="338"/>
      <c r="F82" s="339"/>
      <c r="G82" s="339"/>
      <c r="H82" s="339"/>
      <c r="I82" s="340">
        <v>92</v>
      </c>
      <c r="J82" s="339">
        <v>48.2</v>
      </c>
      <c r="K82" s="339">
        <v>92</v>
      </c>
      <c r="L82" s="322">
        <f>L83</f>
        <v>6</v>
      </c>
      <c r="Q82" s="221"/>
    </row>
    <row r="83" spans="1:17" ht="27" customHeight="1">
      <c r="A83" s="337" t="s">
        <v>312</v>
      </c>
      <c r="B83" s="338" t="s">
        <v>254</v>
      </c>
      <c r="C83" s="338" t="s">
        <v>353</v>
      </c>
      <c r="D83" s="338" t="s">
        <v>313</v>
      </c>
      <c r="E83" s="338"/>
      <c r="F83" s="339"/>
      <c r="G83" s="339"/>
      <c r="H83" s="339"/>
      <c r="I83" s="340">
        <v>92</v>
      </c>
      <c r="J83" s="339">
        <v>48.2</v>
      </c>
      <c r="K83" s="339">
        <v>92</v>
      </c>
      <c r="L83" s="322">
        <f>'[2]Вед. 2021 (прил 4)'!N88</f>
        <v>6</v>
      </c>
      <c r="Q83" s="221"/>
    </row>
    <row r="84" spans="1:17" ht="45.75" customHeight="1">
      <c r="A84" s="334" t="s">
        <v>574</v>
      </c>
      <c r="B84" s="330" t="s">
        <v>254</v>
      </c>
      <c r="C84" s="330" t="s">
        <v>354</v>
      </c>
      <c r="D84" s="330"/>
      <c r="E84" s="330" t="s">
        <v>313</v>
      </c>
      <c r="F84" s="339"/>
      <c r="G84" s="339"/>
      <c r="H84" s="339"/>
      <c r="I84" s="378"/>
      <c r="J84" s="379"/>
      <c r="K84" s="379"/>
      <c r="L84" s="336">
        <f>L85</f>
        <v>12</v>
      </c>
      <c r="Q84" s="221"/>
    </row>
    <row r="85" spans="1:17" ht="35.25" customHeight="1">
      <c r="A85" s="380" t="s">
        <v>310</v>
      </c>
      <c r="B85" s="338" t="s">
        <v>254</v>
      </c>
      <c r="C85" s="338" t="s">
        <v>354</v>
      </c>
      <c r="D85" s="338" t="s">
        <v>311</v>
      </c>
      <c r="E85" s="338" t="s">
        <v>311</v>
      </c>
      <c r="F85" s="339"/>
      <c r="G85" s="339"/>
      <c r="H85" s="339"/>
      <c r="I85" s="378"/>
      <c r="J85" s="379"/>
      <c r="K85" s="379"/>
      <c r="L85" s="322">
        <f>L86</f>
        <v>12</v>
      </c>
      <c r="Q85" s="221"/>
    </row>
    <row r="86" spans="1:17" ht="33.75" customHeight="1" thickBot="1">
      <c r="A86" s="381" t="s">
        <v>312</v>
      </c>
      <c r="B86" s="377" t="s">
        <v>254</v>
      </c>
      <c r="C86" s="377" t="s">
        <v>354</v>
      </c>
      <c r="D86" s="377" t="s">
        <v>313</v>
      </c>
      <c r="E86" s="377" t="s">
        <v>313</v>
      </c>
      <c r="F86" s="382"/>
      <c r="G86" s="382"/>
      <c r="H86" s="382"/>
      <c r="I86" s="378"/>
      <c r="J86" s="379"/>
      <c r="K86" s="379"/>
      <c r="L86" s="349">
        <f>'[2]Вед. 2021 (прил 4)'!N91</f>
        <v>12</v>
      </c>
      <c r="Q86" s="221"/>
    </row>
    <row r="87" spans="1:17" ht="33" customHeight="1" thickBot="1">
      <c r="A87" s="383" t="s">
        <v>255</v>
      </c>
      <c r="B87" s="384" t="s">
        <v>256</v>
      </c>
      <c r="C87" s="384"/>
      <c r="D87" s="384"/>
      <c r="E87" s="384"/>
      <c r="F87" s="385" t="e">
        <f>F88+#REF!+F91+F101</f>
        <v>#REF!</v>
      </c>
      <c r="G87" s="385" t="e">
        <f>G88+#REF!+G91+G101</f>
        <v>#REF!</v>
      </c>
      <c r="H87" s="385" t="e">
        <f>H88+#REF!+H91+H101</f>
        <v>#REF!</v>
      </c>
      <c r="I87" s="385" t="e">
        <f>I88</f>
        <v>#REF!</v>
      </c>
      <c r="J87" s="385" t="e">
        <f>J88</f>
        <v>#REF!</v>
      </c>
      <c r="K87" s="385" t="e">
        <f>K88</f>
        <v>#REF!</v>
      </c>
      <c r="L87" s="386">
        <f>L88</f>
        <v>31</v>
      </c>
      <c r="Q87" s="221"/>
    </row>
    <row r="88" spans="1:17" ht="27" customHeight="1">
      <c r="A88" s="387" t="s">
        <v>257</v>
      </c>
      <c r="B88" s="329" t="s">
        <v>258</v>
      </c>
      <c r="C88" s="329"/>
      <c r="D88" s="329"/>
      <c r="E88" s="329"/>
      <c r="F88" s="388" t="e">
        <f>#REF!</f>
        <v>#REF!</v>
      </c>
      <c r="G88" s="388" t="e">
        <f>#REF!</f>
        <v>#REF!</v>
      </c>
      <c r="H88" s="388" t="e">
        <f>#REF!</f>
        <v>#REF!</v>
      </c>
      <c r="I88" s="388" t="e">
        <f>#REF!+#REF!</f>
        <v>#REF!</v>
      </c>
      <c r="J88" s="388" t="e">
        <f>#REF!+#REF!</f>
        <v>#REF!</v>
      </c>
      <c r="K88" s="388" t="e">
        <f>#REF!+#REF!</f>
        <v>#REF!</v>
      </c>
      <c r="L88" s="333">
        <f>L89</f>
        <v>31</v>
      </c>
      <c r="Q88" s="221"/>
    </row>
    <row r="89" spans="1:17" ht="53.25" customHeight="1">
      <c r="A89" s="352" t="s">
        <v>575</v>
      </c>
      <c r="B89" s="330" t="s">
        <v>258</v>
      </c>
      <c r="C89" s="330" t="s">
        <v>355</v>
      </c>
      <c r="D89" s="330"/>
      <c r="E89" s="330"/>
      <c r="F89" s="331" t="e">
        <f>[5]роспись!H66</f>
        <v>#REF!</v>
      </c>
      <c r="G89" s="331">
        <v>3277.5</v>
      </c>
      <c r="H89" s="331">
        <v>5320</v>
      </c>
      <c r="I89" s="331" t="e">
        <f>I101</f>
        <v>#REF!</v>
      </c>
      <c r="J89" s="331" t="e">
        <f>J101</f>
        <v>#REF!</v>
      </c>
      <c r="K89" s="331" t="e">
        <f>K101</f>
        <v>#REF!</v>
      </c>
      <c r="L89" s="336">
        <f>L90</f>
        <v>31</v>
      </c>
      <c r="Q89" s="221"/>
    </row>
    <row r="90" spans="1:17" ht="31.5" customHeight="1">
      <c r="A90" s="350" t="s">
        <v>310</v>
      </c>
      <c r="B90" s="338" t="s">
        <v>258</v>
      </c>
      <c r="C90" s="338" t="s">
        <v>355</v>
      </c>
      <c r="D90" s="338" t="s">
        <v>311</v>
      </c>
      <c r="E90" s="338"/>
      <c r="F90" s="339" t="e">
        <f>#REF!</f>
        <v>#REF!</v>
      </c>
      <c r="G90" s="339" t="e">
        <f>#REF!</f>
        <v>#REF!</v>
      </c>
      <c r="H90" s="339" t="e">
        <f>#REF!</f>
        <v>#REF!</v>
      </c>
      <c r="I90" s="339">
        <v>18</v>
      </c>
      <c r="J90" s="339">
        <v>0</v>
      </c>
      <c r="K90" s="339">
        <v>18</v>
      </c>
      <c r="L90" s="322">
        <f>L91</f>
        <v>31</v>
      </c>
      <c r="Q90" s="221"/>
    </row>
    <row r="91" spans="1:17" ht="32.25" customHeight="1" thickBot="1">
      <c r="A91" s="389" t="s">
        <v>312</v>
      </c>
      <c r="B91" s="390" t="s">
        <v>258</v>
      </c>
      <c r="C91" s="390" t="s">
        <v>355</v>
      </c>
      <c r="D91" s="390" t="s">
        <v>313</v>
      </c>
      <c r="E91" s="390"/>
      <c r="F91" s="391">
        <f>F100</f>
        <v>668</v>
      </c>
      <c r="G91" s="391">
        <f>G100</f>
        <v>480</v>
      </c>
      <c r="H91" s="391">
        <f>H100</f>
        <v>668</v>
      </c>
      <c r="I91" s="391">
        <v>18</v>
      </c>
      <c r="J91" s="391">
        <v>0</v>
      </c>
      <c r="K91" s="391">
        <v>18</v>
      </c>
      <c r="L91" s="392">
        <f>'[2]Вед. 2021 (прил 4)'!N96</f>
        <v>31</v>
      </c>
      <c r="Q91" s="221"/>
    </row>
    <row r="92" spans="1:17" ht="30.75" customHeight="1" thickBot="1">
      <c r="A92" s="393" t="s">
        <v>259</v>
      </c>
      <c r="B92" s="394" t="s">
        <v>260</v>
      </c>
      <c r="C92" s="394"/>
      <c r="D92" s="394"/>
      <c r="E92" s="394"/>
      <c r="F92" s="395"/>
      <c r="G92" s="395"/>
      <c r="H92" s="395"/>
      <c r="I92" s="396"/>
      <c r="J92" s="397"/>
      <c r="K92" s="397"/>
      <c r="L92" s="398">
        <f>L93+L100+L106</f>
        <v>49725</v>
      </c>
      <c r="Q92" s="221"/>
    </row>
    <row r="93" spans="1:17" ht="26.25" customHeight="1" thickBot="1">
      <c r="A93" s="399" t="s">
        <v>261</v>
      </c>
      <c r="B93" s="324" t="s">
        <v>262</v>
      </c>
      <c r="C93" s="324"/>
      <c r="D93" s="400"/>
      <c r="E93" s="401"/>
      <c r="F93" s="402">
        <f>[5]роспись!H63</f>
        <v>5320</v>
      </c>
      <c r="G93" s="402">
        <v>480</v>
      </c>
      <c r="H93" s="402">
        <v>668</v>
      </c>
      <c r="I93" s="403" t="e">
        <f>I97</f>
        <v>#REF!</v>
      </c>
      <c r="J93" s="403" t="e">
        <f>J97</f>
        <v>#REF!</v>
      </c>
      <c r="K93" s="403" t="e">
        <f>K97</f>
        <v>#REF!</v>
      </c>
      <c r="L93" s="404">
        <f>L97+L94</f>
        <v>293.89999999999998</v>
      </c>
      <c r="Q93" s="221"/>
    </row>
    <row r="94" spans="1:17" ht="21" customHeight="1">
      <c r="A94" s="305" t="s">
        <v>576</v>
      </c>
      <c r="B94" s="329" t="s">
        <v>262</v>
      </c>
      <c r="C94" s="329" t="s">
        <v>577</v>
      </c>
      <c r="D94" s="330"/>
      <c r="E94" s="338"/>
      <c r="F94" s="339"/>
      <c r="G94" s="339"/>
      <c r="H94" s="339"/>
      <c r="I94" s="331"/>
      <c r="J94" s="331"/>
      <c r="K94" s="331"/>
      <c r="L94" s="336">
        <f>L95</f>
        <v>95.6</v>
      </c>
      <c r="Q94" s="221"/>
    </row>
    <row r="95" spans="1:17" ht="39.75" customHeight="1">
      <c r="A95" s="405" t="s">
        <v>363</v>
      </c>
      <c r="B95" s="338" t="s">
        <v>262</v>
      </c>
      <c r="C95" s="338" t="s">
        <v>577</v>
      </c>
      <c r="D95" s="338" t="s">
        <v>315</v>
      </c>
      <c r="E95" s="338"/>
      <c r="F95" s="339"/>
      <c r="G95" s="339"/>
      <c r="H95" s="339"/>
      <c r="I95" s="331"/>
      <c r="J95" s="331"/>
      <c r="K95" s="331"/>
      <c r="L95" s="322">
        <f>L96</f>
        <v>95.6</v>
      </c>
      <c r="Q95" s="221"/>
    </row>
    <row r="96" spans="1:17" ht="39.75" customHeight="1">
      <c r="A96" s="308" t="s">
        <v>359</v>
      </c>
      <c r="B96" s="338" t="s">
        <v>262</v>
      </c>
      <c r="C96" s="338" t="s">
        <v>577</v>
      </c>
      <c r="D96" s="338" t="s">
        <v>360</v>
      </c>
      <c r="E96" s="338"/>
      <c r="F96" s="339"/>
      <c r="G96" s="339"/>
      <c r="H96" s="339"/>
      <c r="I96" s="331"/>
      <c r="J96" s="331"/>
      <c r="K96" s="331"/>
      <c r="L96" s="322">
        <f>'[2]Вед. 2021 (прил 4)'!N101</f>
        <v>95.6</v>
      </c>
      <c r="Q96" s="221"/>
    </row>
    <row r="97" spans="1:17" ht="38.25" customHeight="1">
      <c r="A97" s="406" t="s">
        <v>578</v>
      </c>
      <c r="B97" s="329" t="s">
        <v>262</v>
      </c>
      <c r="C97" s="329" t="s">
        <v>356</v>
      </c>
      <c r="D97" s="329"/>
      <c r="E97" s="329"/>
      <c r="F97" s="388" t="e">
        <f>#REF!</f>
        <v>#REF!</v>
      </c>
      <c r="G97" s="388" t="e">
        <f>#REF!</f>
        <v>#REF!</v>
      </c>
      <c r="H97" s="388" t="e">
        <f>#REF!</f>
        <v>#REF!</v>
      </c>
      <c r="I97" s="332" t="e">
        <f>#REF!+#REF!</f>
        <v>#REF!</v>
      </c>
      <c r="J97" s="332" t="e">
        <f>#REF!+#REF!</f>
        <v>#REF!</v>
      </c>
      <c r="K97" s="332" t="e">
        <f>#REF!+#REF!</f>
        <v>#REF!</v>
      </c>
      <c r="L97" s="333">
        <f>L98</f>
        <v>198.3</v>
      </c>
      <c r="Q97" s="221"/>
    </row>
    <row r="98" spans="1:17" ht="27.75" customHeight="1">
      <c r="A98" s="308" t="s">
        <v>357</v>
      </c>
      <c r="B98" s="338" t="s">
        <v>262</v>
      </c>
      <c r="C98" s="338" t="s">
        <v>358</v>
      </c>
      <c r="D98" s="338" t="s">
        <v>315</v>
      </c>
      <c r="E98" s="338"/>
      <c r="F98" s="339"/>
      <c r="G98" s="339"/>
      <c r="H98" s="339"/>
      <c r="I98" s="340"/>
      <c r="J98" s="407"/>
      <c r="K98" s="342"/>
      <c r="L98" s="322">
        <f>L99</f>
        <v>198.3</v>
      </c>
      <c r="Q98" s="221"/>
    </row>
    <row r="99" spans="1:17" ht="36.75" customHeight="1" thickBot="1">
      <c r="A99" s="408" t="s">
        <v>359</v>
      </c>
      <c r="B99" s="409" t="s">
        <v>262</v>
      </c>
      <c r="C99" s="409" t="s">
        <v>358</v>
      </c>
      <c r="D99" s="409" t="s">
        <v>360</v>
      </c>
      <c r="E99" s="409"/>
      <c r="F99" s="410"/>
      <c r="G99" s="410"/>
      <c r="H99" s="410"/>
      <c r="I99" s="378"/>
      <c r="J99" s="411"/>
      <c r="K99" s="379"/>
      <c r="L99" s="412">
        <f>'[2]Вед. 2021 (прил 4)'!N104</f>
        <v>198.3</v>
      </c>
      <c r="Q99" s="221"/>
    </row>
    <row r="100" spans="1:17" ht="30" customHeight="1" thickBot="1">
      <c r="A100" s="399" t="s">
        <v>564</v>
      </c>
      <c r="B100" s="384" t="s">
        <v>263</v>
      </c>
      <c r="C100" s="384"/>
      <c r="D100" s="384"/>
      <c r="E100" s="413"/>
      <c r="F100" s="414">
        <f>[5]роспись!H68</f>
        <v>668</v>
      </c>
      <c r="G100" s="414">
        <v>480</v>
      </c>
      <c r="H100" s="414">
        <v>668</v>
      </c>
      <c r="I100" s="415" t="e">
        <f>I101</f>
        <v>#REF!</v>
      </c>
      <c r="J100" s="415" t="e">
        <f>J101</f>
        <v>#REF!</v>
      </c>
      <c r="K100" s="415" t="e">
        <f>K101</f>
        <v>#REF!</v>
      </c>
      <c r="L100" s="386">
        <f>L101</f>
        <v>49381.1</v>
      </c>
      <c r="Q100" s="221"/>
    </row>
    <row r="101" spans="1:17" ht="35.25" customHeight="1">
      <c r="A101" s="406" t="s">
        <v>361</v>
      </c>
      <c r="B101" s="329" t="s">
        <v>263</v>
      </c>
      <c r="C101" s="330" t="s">
        <v>362</v>
      </c>
      <c r="D101" s="329"/>
      <c r="E101" s="329"/>
      <c r="F101" s="388">
        <f>F103</f>
        <v>796</v>
      </c>
      <c r="G101" s="388">
        <f>G103</f>
        <v>459.2</v>
      </c>
      <c r="H101" s="388">
        <f>H103</f>
        <v>796</v>
      </c>
      <c r="I101" s="332" t="e">
        <f>I103+#REF!</f>
        <v>#REF!</v>
      </c>
      <c r="J101" s="332" t="e">
        <f>J103+#REF!</f>
        <v>#REF!</v>
      </c>
      <c r="K101" s="332" t="e">
        <f>K103+#REF!</f>
        <v>#REF!</v>
      </c>
      <c r="L101" s="333">
        <f>L102+L104</f>
        <v>49381.1</v>
      </c>
      <c r="Q101" s="221"/>
    </row>
    <row r="102" spans="1:17" ht="27.75" customHeight="1">
      <c r="A102" s="405" t="s">
        <v>310</v>
      </c>
      <c r="B102" s="338" t="s">
        <v>263</v>
      </c>
      <c r="C102" s="338" t="s">
        <v>362</v>
      </c>
      <c r="D102" s="338" t="s">
        <v>311</v>
      </c>
      <c r="E102" s="338"/>
      <c r="F102" s="339" t="e">
        <f>[5]роспись!H69</f>
        <v>#REF!</v>
      </c>
      <c r="G102" s="339">
        <v>459.2</v>
      </c>
      <c r="H102" s="339">
        <v>796</v>
      </c>
      <c r="I102" s="340">
        <f>6469.6+600</f>
        <v>7069.6</v>
      </c>
      <c r="J102" s="347">
        <v>2772.6</v>
      </c>
      <c r="K102" s="348">
        <v>7069.6</v>
      </c>
      <c r="L102" s="322">
        <f>L103</f>
        <v>49211.1</v>
      </c>
      <c r="Q102" s="221"/>
    </row>
    <row r="103" spans="1:17" ht="30" customHeight="1">
      <c r="A103" s="308" t="s">
        <v>312</v>
      </c>
      <c r="B103" s="338" t="s">
        <v>263</v>
      </c>
      <c r="C103" s="338" t="s">
        <v>362</v>
      </c>
      <c r="D103" s="338" t="s">
        <v>313</v>
      </c>
      <c r="E103" s="338"/>
      <c r="F103" s="339">
        <f>[5]роспись!H70</f>
        <v>796</v>
      </c>
      <c r="G103" s="339">
        <v>459.2</v>
      </c>
      <c r="H103" s="339">
        <v>796</v>
      </c>
      <c r="I103" s="340">
        <f>6469.6+600</f>
        <v>7069.6</v>
      </c>
      <c r="J103" s="347">
        <v>2772.6</v>
      </c>
      <c r="K103" s="348">
        <v>7069.6</v>
      </c>
      <c r="L103" s="322">
        <f>'[2]Вед. 2021 (прил 4)'!N108</f>
        <v>49211.1</v>
      </c>
      <c r="Q103" s="221"/>
    </row>
    <row r="104" spans="1:17" ht="21" customHeight="1">
      <c r="A104" s="405" t="s">
        <v>363</v>
      </c>
      <c r="B104" s="338" t="s">
        <v>263</v>
      </c>
      <c r="C104" s="338" t="s">
        <v>362</v>
      </c>
      <c r="D104" s="409" t="s">
        <v>315</v>
      </c>
      <c r="E104" s="409"/>
      <c r="F104" s="410"/>
      <c r="G104" s="410"/>
      <c r="H104" s="410"/>
      <c r="I104" s="378"/>
      <c r="J104" s="411"/>
      <c r="K104" s="379"/>
      <c r="L104" s="412">
        <v>170</v>
      </c>
      <c r="Q104" s="221"/>
    </row>
    <row r="105" spans="1:17" ht="27" customHeight="1" thickBot="1">
      <c r="A105" s="389" t="s">
        <v>364</v>
      </c>
      <c r="B105" s="338" t="s">
        <v>263</v>
      </c>
      <c r="C105" s="338" t="s">
        <v>362</v>
      </c>
      <c r="D105" s="409" t="s">
        <v>317</v>
      </c>
      <c r="E105" s="409"/>
      <c r="F105" s="410"/>
      <c r="G105" s="410"/>
      <c r="H105" s="410"/>
      <c r="I105" s="378"/>
      <c r="J105" s="411"/>
      <c r="K105" s="379"/>
      <c r="L105" s="412">
        <f>'[2]Вед. 2021 (прил 4)'!N110</f>
        <v>170</v>
      </c>
      <c r="Q105" s="221"/>
    </row>
    <row r="106" spans="1:17" ht="27" customHeight="1" thickBot="1">
      <c r="A106" s="399" t="s">
        <v>264</v>
      </c>
      <c r="B106" s="384" t="s">
        <v>265</v>
      </c>
      <c r="C106" s="384"/>
      <c r="D106" s="384"/>
      <c r="E106" s="413"/>
      <c r="F106" s="414" t="e">
        <f>[5]роспись!H73</f>
        <v>#REF!</v>
      </c>
      <c r="G106" s="414">
        <v>480</v>
      </c>
      <c r="H106" s="414">
        <v>668</v>
      </c>
      <c r="I106" s="415" t="e">
        <f>I107</f>
        <v>#REF!</v>
      </c>
      <c r="J106" s="415" t="e">
        <f>J107</f>
        <v>#REF!</v>
      </c>
      <c r="K106" s="415" t="e">
        <f>K107</f>
        <v>#REF!</v>
      </c>
      <c r="L106" s="386">
        <f>L107</f>
        <v>50</v>
      </c>
      <c r="Q106" s="221"/>
    </row>
    <row r="107" spans="1:17" ht="20.45" customHeight="1">
      <c r="A107" s="406" t="s">
        <v>579</v>
      </c>
      <c r="B107" s="329" t="s">
        <v>265</v>
      </c>
      <c r="C107" s="330" t="s">
        <v>365</v>
      </c>
      <c r="D107" s="329"/>
      <c r="E107" s="329"/>
      <c r="F107" s="388">
        <f>F109</f>
        <v>204</v>
      </c>
      <c r="G107" s="388">
        <f>G109</f>
        <v>459.2</v>
      </c>
      <c r="H107" s="388">
        <f>H109</f>
        <v>796</v>
      </c>
      <c r="I107" s="332" t="e">
        <f>I109+I110</f>
        <v>#REF!</v>
      </c>
      <c r="J107" s="332" t="e">
        <f>J109+J110</f>
        <v>#REF!</v>
      </c>
      <c r="K107" s="332" t="e">
        <f>K109+K110</f>
        <v>#REF!</v>
      </c>
      <c r="L107" s="333">
        <f>L108</f>
        <v>50</v>
      </c>
      <c r="Q107" s="221"/>
    </row>
    <row r="108" spans="1:17" ht="25.5" customHeight="1">
      <c r="A108" s="405" t="s">
        <v>310</v>
      </c>
      <c r="B108" s="338" t="s">
        <v>265</v>
      </c>
      <c r="C108" s="338" t="s">
        <v>365</v>
      </c>
      <c r="D108" s="338" t="s">
        <v>311</v>
      </c>
      <c r="E108" s="338"/>
      <c r="F108" s="339" t="e">
        <f>[5]роспись!H74</f>
        <v>#REF!</v>
      </c>
      <c r="G108" s="339">
        <v>459.2</v>
      </c>
      <c r="H108" s="339">
        <v>796</v>
      </c>
      <c r="I108" s="340">
        <f>6469.6+600</f>
        <v>7069.6</v>
      </c>
      <c r="J108" s="347">
        <v>2772.6</v>
      </c>
      <c r="K108" s="348">
        <v>7069.6</v>
      </c>
      <c r="L108" s="322">
        <f>L109</f>
        <v>50</v>
      </c>
      <c r="Q108" s="221"/>
    </row>
    <row r="109" spans="1:17" ht="31.5" customHeight="1" thickBot="1">
      <c r="A109" s="308" t="s">
        <v>312</v>
      </c>
      <c r="B109" s="338" t="s">
        <v>265</v>
      </c>
      <c r="C109" s="338" t="s">
        <v>365</v>
      </c>
      <c r="D109" s="338" t="s">
        <v>313</v>
      </c>
      <c r="E109" s="338"/>
      <c r="F109" s="339">
        <f>[5]роспись!H75</f>
        <v>204</v>
      </c>
      <c r="G109" s="339">
        <v>459.2</v>
      </c>
      <c r="H109" s="339">
        <v>796</v>
      </c>
      <c r="I109" s="340">
        <f>6469.6+600</f>
        <v>7069.6</v>
      </c>
      <c r="J109" s="347">
        <v>2772.6</v>
      </c>
      <c r="K109" s="348">
        <v>7069.6</v>
      </c>
      <c r="L109" s="322">
        <f>'[2]Вед. 2021 (прил 4)'!N114</f>
        <v>50</v>
      </c>
      <c r="Q109" s="221"/>
    </row>
    <row r="110" spans="1:17" ht="31.5" customHeight="1" thickBot="1">
      <c r="A110" s="399" t="s">
        <v>266</v>
      </c>
      <c r="B110" s="384" t="s">
        <v>267</v>
      </c>
      <c r="C110" s="384"/>
      <c r="D110" s="384"/>
      <c r="E110" s="338"/>
      <c r="F110" s="339" t="e">
        <f>#REF!+#REF!+#REF!</f>
        <v>#REF!</v>
      </c>
      <c r="G110" s="339" t="e">
        <f>#REF!+#REF!+#REF!</f>
        <v>#REF!</v>
      </c>
      <c r="H110" s="339" t="e">
        <f>#REF!+#REF!+#REF!</f>
        <v>#REF!</v>
      </c>
      <c r="I110" s="415" t="e">
        <f>#REF!+I123+I130+I141</f>
        <v>#REF!</v>
      </c>
      <c r="J110" s="415" t="e">
        <f>#REF!+J123+J130+J141</f>
        <v>#REF!</v>
      </c>
      <c r="K110" s="415" t="e">
        <f>#REF!+K123+K130+K141</f>
        <v>#REF!</v>
      </c>
      <c r="L110" s="386">
        <f>L111</f>
        <v>56658.3</v>
      </c>
      <c r="Q110" s="221"/>
    </row>
    <row r="111" spans="1:17" ht="31.5" customHeight="1" thickBot="1">
      <c r="A111" s="416" t="s">
        <v>268</v>
      </c>
      <c r="B111" s="384" t="s">
        <v>269</v>
      </c>
      <c r="C111" s="384"/>
      <c r="D111" s="384"/>
      <c r="E111" s="384"/>
      <c r="F111" s="385"/>
      <c r="G111" s="385"/>
      <c r="H111" s="385"/>
      <c r="I111" s="415"/>
      <c r="J111" s="415"/>
      <c r="K111" s="415"/>
      <c r="L111" s="386">
        <f>L112+L123+L130+L141</f>
        <v>56658.3</v>
      </c>
      <c r="Q111" s="221"/>
    </row>
    <row r="112" spans="1:17" ht="29.25" customHeight="1" thickBot="1">
      <c r="A112" s="417" t="s">
        <v>580</v>
      </c>
      <c r="B112" s="400" t="s">
        <v>269</v>
      </c>
      <c r="C112" s="400" t="s">
        <v>366</v>
      </c>
      <c r="D112" s="400"/>
      <c r="E112" s="401"/>
      <c r="F112" s="402">
        <f>F113</f>
        <v>552.70000000000005</v>
      </c>
      <c r="G112" s="402">
        <f>G113</f>
        <v>79.8</v>
      </c>
      <c r="H112" s="402">
        <f>H113</f>
        <v>204</v>
      </c>
      <c r="I112" s="403" t="e">
        <f>I113+#REF!+#REF!</f>
        <v>#REF!</v>
      </c>
      <c r="J112" s="403" t="e">
        <f>J113+#REF!+#REF!</f>
        <v>#REF!</v>
      </c>
      <c r="K112" s="403" t="e">
        <f>K113+#REF!+#REF!</f>
        <v>#REF!</v>
      </c>
      <c r="L112" s="404">
        <f>L113+L116+L119</f>
        <v>9730.2000000000007</v>
      </c>
      <c r="Q112" s="221"/>
    </row>
    <row r="113" spans="1:17" ht="38.25" customHeight="1">
      <c r="A113" s="418" t="s">
        <v>581</v>
      </c>
      <c r="B113" s="419" t="s">
        <v>269</v>
      </c>
      <c r="C113" s="419" t="s">
        <v>582</v>
      </c>
      <c r="D113" s="419"/>
      <c r="E113" s="419"/>
      <c r="F113" s="420">
        <f>[5]роспись!H84</f>
        <v>552.70000000000005</v>
      </c>
      <c r="G113" s="420">
        <v>79.8</v>
      </c>
      <c r="H113" s="420">
        <v>204</v>
      </c>
      <c r="I113" s="421">
        <f>I115</f>
        <v>411.1</v>
      </c>
      <c r="J113" s="421">
        <f>J115</f>
        <v>0</v>
      </c>
      <c r="K113" s="421">
        <f>K115</f>
        <v>411.1</v>
      </c>
      <c r="L113" s="422">
        <f>L114</f>
        <v>5278.3</v>
      </c>
      <c r="Q113" s="221"/>
    </row>
    <row r="114" spans="1:17" ht="25.5" customHeight="1">
      <c r="A114" s="350" t="s">
        <v>310</v>
      </c>
      <c r="B114" s="338" t="s">
        <v>269</v>
      </c>
      <c r="C114" s="338" t="s">
        <v>582</v>
      </c>
      <c r="D114" s="338" t="s">
        <v>311</v>
      </c>
      <c r="E114" s="338"/>
      <c r="F114" s="339" t="e">
        <f>F115</f>
        <v>#REF!</v>
      </c>
      <c r="G114" s="339" t="e">
        <f>G115</f>
        <v>#REF!</v>
      </c>
      <c r="H114" s="339" t="e">
        <f>H115</f>
        <v>#REF!</v>
      </c>
      <c r="I114" s="340">
        <v>411.1</v>
      </c>
      <c r="J114" s="341"/>
      <c r="K114" s="342">
        <v>411.1</v>
      </c>
      <c r="L114" s="322">
        <f>L115</f>
        <v>5278.3</v>
      </c>
      <c r="Q114" s="221"/>
    </row>
    <row r="115" spans="1:17" ht="32.25" customHeight="1" thickBot="1">
      <c r="A115" s="381" t="s">
        <v>312</v>
      </c>
      <c r="B115" s="377" t="s">
        <v>269</v>
      </c>
      <c r="C115" s="377" t="s">
        <v>582</v>
      </c>
      <c r="D115" s="377" t="s">
        <v>313</v>
      </c>
      <c r="E115" s="377"/>
      <c r="F115" s="382" t="e">
        <f>#REF!</f>
        <v>#REF!</v>
      </c>
      <c r="G115" s="382" t="e">
        <f>#REF!</f>
        <v>#REF!</v>
      </c>
      <c r="H115" s="382" t="e">
        <f>#REF!</f>
        <v>#REF!</v>
      </c>
      <c r="I115" s="346">
        <v>411.1</v>
      </c>
      <c r="J115" s="347"/>
      <c r="K115" s="348">
        <v>411.1</v>
      </c>
      <c r="L115" s="349">
        <f>'[2]Вед. 2021 (прил 4)'!N120</f>
        <v>5278.3</v>
      </c>
      <c r="Q115" s="221"/>
    </row>
    <row r="116" spans="1:17" ht="30.6" customHeight="1" thickBot="1">
      <c r="A116" s="423" t="s">
        <v>583</v>
      </c>
      <c r="B116" s="424" t="s">
        <v>269</v>
      </c>
      <c r="C116" s="413" t="s">
        <v>584</v>
      </c>
      <c r="D116" s="424"/>
      <c r="E116" s="425"/>
      <c r="F116" s="414"/>
      <c r="G116" s="414"/>
      <c r="H116" s="414"/>
      <c r="I116" s="414"/>
      <c r="J116" s="414"/>
      <c r="K116" s="414"/>
      <c r="L116" s="386">
        <f>L117</f>
        <v>348.3</v>
      </c>
      <c r="Q116" s="221"/>
    </row>
    <row r="117" spans="1:17" ht="27" customHeight="1">
      <c r="A117" s="426" t="s">
        <v>310</v>
      </c>
      <c r="B117" s="427" t="s">
        <v>269</v>
      </c>
      <c r="C117" s="428" t="s">
        <v>584</v>
      </c>
      <c r="D117" s="427" t="s">
        <v>311</v>
      </c>
      <c r="E117" s="427" t="s">
        <v>311</v>
      </c>
      <c r="F117" s="429"/>
      <c r="G117" s="429"/>
      <c r="H117" s="429"/>
      <c r="I117" s="429"/>
      <c r="J117" s="429"/>
      <c r="K117" s="429"/>
      <c r="L117" s="430">
        <f>L118</f>
        <v>348.3</v>
      </c>
      <c r="Q117" s="221"/>
    </row>
    <row r="118" spans="1:17" ht="25.15" customHeight="1" thickBot="1">
      <c r="A118" s="381" t="s">
        <v>312</v>
      </c>
      <c r="B118" s="431" t="s">
        <v>269</v>
      </c>
      <c r="C118" s="377" t="s">
        <v>584</v>
      </c>
      <c r="D118" s="431" t="s">
        <v>313</v>
      </c>
      <c r="E118" s="431" t="s">
        <v>313</v>
      </c>
      <c r="F118" s="382"/>
      <c r="G118" s="382"/>
      <c r="H118" s="382"/>
      <c r="I118" s="382"/>
      <c r="J118" s="382"/>
      <c r="K118" s="382"/>
      <c r="L118" s="349">
        <f>'[2]Вед. 2021 (прил 4)'!N123</f>
        <v>348.3</v>
      </c>
      <c r="Q118" s="221"/>
    </row>
    <row r="119" spans="1:17" ht="48.75" customHeight="1" thickBot="1">
      <c r="A119" s="383" t="s">
        <v>585</v>
      </c>
      <c r="B119" s="425" t="s">
        <v>269</v>
      </c>
      <c r="C119" s="384" t="s">
        <v>586</v>
      </c>
      <c r="D119" s="424"/>
      <c r="E119" s="424"/>
      <c r="F119" s="414"/>
      <c r="G119" s="414"/>
      <c r="H119" s="414"/>
      <c r="I119" s="414"/>
      <c r="J119" s="414"/>
      <c r="K119" s="414"/>
      <c r="L119" s="386">
        <f>L120+L122</f>
        <v>4103.6000000000004</v>
      </c>
      <c r="Q119" s="221"/>
    </row>
    <row r="120" spans="1:17" ht="28.15" customHeight="1">
      <c r="A120" s="426" t="s">
        <v>310</v>
      </c>
      <c r="B120" s="427" t="s">
        <v>269</v>
      </c>
      <c r="C120" s="428" t="s">
        <v>586</v>
      </c>
      <c r="D120" s="427" t="s">
        <v>311</v>
      </c>
      <c r="E120" s="427"/>
      <c r="F120" s="429"/>
      <c r="G120" s="429"/>
      <c r="H120" s="429"/>
      <c r="I120" s="429"/>
      <c r="J120" s="429"/>
      <c r="K120" s="429"/>
      <c r="L120" s="430">
        <f>L121</f>
        <v>4081.5</v>
      </c>
      <c r="Q120" s="221"/>
    </row>
    <row r="121" spans="1:17" ht="27" customHeight="1">
      <c r="A121" s="381" t="s">
        <v>312</v>
      </c>
      <c r="B121" s="431" t="s">
        <v>269</v>
      </c>
      <c r="C121" s="377" t="s">
        <v>586</v>
      </c>
      <c r="D121" s="431" t="s">
        <v>313</v>
      </c>
      <c r="E121" s="431"/>
      <c r="F121" s="382"/>
      <c r="G121" s="382"/>
      <c r="H121" s="382"/>
      <c r="I121" s="382"/>
      <c r="J121" s="382"/>
      <c r="K121" s="382"/>
      <c r="L121" s="349">
        <f>'[2]Вед. 2021 (прил 4)'!N126</f>
        <v>4081.5</v>
      </c>
      <c r="Q121" s="221"/>
    </row>
    <row r="122" spans="1:17" ht="25.5" customHeight="1">
      <c r="A122" s="308" t="s">
        <v>587</v>
      </c>
      <c r="B122" s="432" t="s">
        <v>269</v>
      </c>
      <c r="C122" s="377" t="s">
        <v>588</v>
      </c>
      <c r="D122" s="432" t="s">
        <v>567</v>
      </c>
      <c r="E122" s="432"/>
      <c r="F122" s="339"/>
      <c r="G122" s="339"/>
      <c r="H122" s="339"/>
      <c r="I122" s="339"/>
      <c r="J122" s="339"/>
      <c r="K122" s="339"/>
      <c r="L122" s="433">
        <f>'[2]Вед. 2021 (прил 4)'!N127</f>
        <v>22.1</v>
      </c>
      <c r="Q122" s="221"/>
    </row>
    <row r="123" spans="1:17" ht="36" customHeight="1" thickBot="1">
      <c r="A123" s="434" t="s">
        <v>589</v>
      </c>
      <c r="B123" s="394" t="s">
        <v>269</v>
      </c>
      <c r="C123" s="330" t="s">
        <v>367</v>
      </c>
      <c r="D123" s="394"/>
      <c r="E123" s="435"/>
      <c r="F123" s="436">
        <f>F124</f>
        <v>1077.7</v>
      </c>
      <c r="G123" s="436">
        <f>G124</f>
        <v>566.29999999999995</v>
      </c>
      <c r="H123" s="436">
        <f>H124</f>
        <v>1077.7</v>
      </c>
      <c r="I123" s="396" t="e">
        <f>I124++#REF!+I127</f>
        <v>#REF!</v>
      </c>
      <c r="J123" s="396" t="e">
        <f>J124++#REF!+J127</f>
        <v>#REF!</v>
      </c>
      <c r="K123" s="397" t="e">
        <f>K124++#REF!+K127</f>
        <v>#REF!</v>
      </c>
      <c r="L123" s="398">
        <f>L124+L127</f>
        <v>12893.1</v>
      </c>
      <c r="Q123" s="221"/>
    </row>
    <row r="124" spans="1:17" ht="36" customHeight="1">
      <c r="A124" s="437" t="s">
        <v>590</v>
      </c>
      <c r="B124" s="427" t="s">
        <v>269</v>
      </c>
      <c r="C124" s="428" t="s">
        <v>591</v>
      </c>
      <c r="D124" s="427"/>
      <c r="E124" s="428"/>
      <c r="F124" s="428">
        <f t="shared" ref="F124:K124" si="7">F126</f>
        <v>1077.7</v>
      </c>
      <c r="G124" s="429">
        <f t="shared" si="7"/>
        <v>566.29999999999995</v>
      </c>
      <c r="H124" s="429">
        <f t="shared" si="7"/>
        <v>1077.7</v>
      </c>
      <c r="I124" s="438">
        <f t="shared" si="7"/>
        <v>1800</v>
      </c>
      <c r="J124" s="438">
        <f t="shared" si="7"/>
        <v>1632.4</v>
      </c>
      <c r="K124" s="438">
        <f t="shared" si="7"/>
        <v>1800</v>
      </c>
      <c r="L124" s="439">
        <f>L125</f>
        <v>950</v>
      </c>
      <c r="Q124" s="221"/>
    </row>
    <row r="125" spans="1:17" ht="27.75" customHeight="1">
      <c r="A125" s="405" t="s">
        <v>310</v>
      </c>
      <c r="B125" s="432" t="s">
        <v>269</v>
      </c>
      <c r="C125" s="338" t="s">
        <v>591</v>
      </c>
      <c r="D125" s="432" t="s">
        <v>311</v>
      </c>
      <c r="E125" s="338"/>
      <c r="F125" s="338" t="e">
        <f>[5]роспись!H78</f>
        <v>#REF!</v>
      </c>
      <c r="G125" s="339">
        <v>566.29999999999995</v>
      </c>
      <c r="H125" s="339">
        <v>1077.7</v>
      </c>
      <c r="I125" s="440">
        <v>1800</v>
      </c>
      <c r="J125" s="341">
        <v>1632.4</v>
      </c>
      <c r="K125" s="342">
        <v>1800</v>
      </c>
      <c r="L125" s="322">
        <f>L126</f>
        <v>950</v>
      </c>
      <c r="Q125" s="221"/>
    </row>
    <row r="126" spans="1:17" ht="28.9" customHeight="1">
      <c r="A126" s="308" t="s">
        <v>312</v>
      </c>
      <c r="B126" s="432" t="s">
        <v>269</v>
      </c>
      <c r="C126" s="428" t="s">
        <v>591</v>
      </c>
      <c r="D126" s="432" t="s">
        <v>313</v>
      </c>
      <c r="E126" s="338"/>
      <c r="F126" s="338">
        <f>[5]роспись!H79</f>
        <v>1077.7</v>
      </c>
      <c r="G126" s="339">
        <v>566.29999999999995</v>
      </c>
      <c r="H126" s="339">
        <v>1077.7</v>
      </c>
      <c r="I126" s="440">
        <v>1800</v>
      </c>
      <c r="J126" s="341">
        <v>1632.4</v>
      </c>
      <c r="K126" s="342">
        <v>1800</v>
      </c>
      <c r="L126" s="322">
        <f>'[2]Вед. 2021 (прил 4)'!N131</f>
        <v>950</v>
      </c>
      <c r="Q126" s="221"/>
    </row>
    <row r="127" spans="1:17" ht="37.5" customHeight="1">
      <c r="A127" s="441" t="s">
        <v>592</v>
      </c>
      <c r="B127" s="432" t="s">
        <v>269</v>
      </c>
      <c r="C127" s="428" t="s">
        <v>593</v>
      </c>
      <c r="D127" s="432"/>
      <c r="E127" s="338"/>
      <c r="F127" s="339"/>
      <c r="G127" s="339"/>
      <c r="H127" s="339"/>
      <c r="I127" s="440">
        <f>I129</f>
        <v>3579.6</v>
      </c>
      <c r="J127" s="440">
        <f>J129</f>
        <v>2071.3000000000002</v>
      </c>
      <c r="K127" s="440">
        <f>K129</f>
        <v>3579.6</v>
      </c>
      <c r="L127" s="442">
        <f>L129</f>
        <v>11943.1</v>
      </c>
      <c r="Q127" s="221"/>
    </row>
    <row r="128" spans="1:17" ht="25.9" customHeight="1">
      <c r="A128" s="405" t="s">
        <v>310</v>
      </c>
      <c r="B128" s="431" t="s">
        <v>269</v>
      </c>
      <c r="C128" s="428" t="s">
        <v>593</v>
      </c>
      <c r="D128" s="432" t="s">
        <v>311</v>
      </c>
      <c r="E128" s="377"/>
      <c r="F128" s="382"/>
      <c r="G128" s="443"/>
      <c r="H128" s="443"/>
      <c r="I128" s="444">
        <v>3579.6</v>
      </c>
      <c r="J128" s="341">
        <v>2071.3000000000002</v>
      </c>
      <c r="K128" s="342">
        <v>3579.6</v>
      </c>
      <c r="L128" s="322">
        <f>L129</f>
        <v>11943.1</v>
      </c>
      <c r="Q128" s="221"/>
    </row>
    <row r="129" spans="1:17" ht="27" customHeight="1" thickBot="1">
      <c r="A129" s="308" t="s">
        <v>312</v>
      </c>
      <c r="B129" s="431" t="s">
        <v>269</v>
      </c>
      <c r="C129" s="409" t="s">
        <v>593</v>
      </c>
      <c r="D129" s="432" t="s">
        <v>313</v>
      </c>
      <c r="E129" s="377"/>
      <c r="F129" s="382"/>
      <c r="G129" s="443"/>
      <c r="H129" s="443"/>
      <c r="I129" s="444">
        <v>3579.6</v>
      </c>
      <c r="J129" s="341">
        <v>2071.3000000000002</v>
      </c>
      <c r="K129" s="342">
        <v>3579.6</v>
      </c>
      <c r="L129" s="322">
        <f>'[2]Вед. 2021 (прил 4)'!N134</f>
        <v>11943.1</v>
      </c>
      <c r="Q129" s="221"/>
    </row>
    <row r="130" spans="1:17" ht="27" customHeight="1" thickBot="1">
      <c r="A130" s="445" t="s">
        <v>594</v>
      </c>
      <c r="B130" s="446" t="s">
        <v>269</v>
      </c>
      <c r="C130" s="447" t="s">
        <v>368</v>
      </c>
      <c r="D130" s="448"/>
      <c r="E130" s="330"/>
      <c r="F130" s="331" t="e">
        <f>#REF!+F141</f>
        <v>#REF!</v>
      </c>
      <c r="G130" s="331" t="e">
        <f>#REF!+G141</f>
        <v>#REF!</v>
      </c>
      <c r="H130" s="331" t="e">
        <f>#REF!+H141</f>
        <v>#REF!</v>
      </c>
      <c r="I130" s="415" t="e">
        <f>#REF!+I134</f>
        <v>#REF!</v>
      </c>
      <c r="J130" s="415" t="e">
        <f>#REF!+J134</f>
        <v>#REF!</v>
      </c>
      <c r="K130" s="415" t="e">
        <f>#REF!+K134</f>
        <v>#REF!</v>
      </c>
      <c r="L130" s="386">
        <f>L131+L134+L138</f>
        <v>10992.1</v>
      </c>
      <c r="Q130" s="221"/>
    </row>
    <row r="131" spans="1:17" ht="26.45" customHeight="1">
      <c r="A131" s="449" t="s">
        <v>595</v>
      </c>
      <c r="B131" s="431" t="s">
        <v>269</v>
      </c>
      <c r="C131" s="428" t="s">
        <v>596</v>
      </c>
      <c r="D131" s="431"/>
      <c r="E131" s="338"/>
      <c r="F131" s="339"/>
      <c r="G131" s="339"/>
      <c r="H131" s="339"/>
      <c r="I131" s="444">
        <f>I133</f>
        <v>421.6</v>
      </c>
      <c r="J131" s="444">
        <f>J133</f>
        <v>0</v>
      </c>
      <c r="K131" s="444">
        <f>K133</f>
        <v>421.6</v>
      </c>
      <c r="L131" s="450">
        <f>L133</f>
        <v>1265.8</v>
      </c>
      <c r="Q131" s="221"/>
    </row>
    <row r="132" spans="1:17" ht="34.5" customHeight="1">
      <c r="A132" s="405" t="s">
        <v>310</v>
      </c>
      <c r="B132" s="431" t="s">
        <v>269</v>
      </c>
      <c r="C132" s="428" t="s">
        <v>596</v>
      </c>
      <c r="D132" s="431" t="s">
        <v>311</v>
      </c>
      <c r="E132" s="338"/>
      <c r="F132" s="339"/>
      <c r="G132" s="339"/>
      <c r="H132" s="339"/>
      <c r="I132" s="444">
        <v>421.6</v>
      </c>
      <c r="J132" s="451"/>
      <c r="K132" s="451">
        <v>421.6</v>
      </c>
      <c r="L132" s="322">
        <f>L133</f>
        <v>1265.8</v>
      </c>
      <c r="Q132" s="221"/>
    </row>
    <row r="133" spans="1:17" ht="31.5" customHeight="1">
      <c r="A133" s="308" t="s">
        <v>312</v>
      </c>
      <c r="B133" s="431" t="s">
        <v>269</v>
      </c>
      <c r="C133" s="428" t="s">
        <v>596</v>
      </c>
      <c r="D133" s="431" t="s">
        <v>313</v>
      </c>
      <c r="E133" s="338"/>
      <c r="F133" s="339"/>
      <c r="G133" s="339"/>
      <c r="H133" s="339"/>
      <c r="I133" s="444">
        <v>421.6</v>
      </c>
      <c r="J133" s="451"/>
      <c r="K133" s="451">
        <v>421.6</v>
      </c>
      <c r="L133" s="322">
        <f>'[2]Вед. 2021 (прил 4)'!N138</f>
        <v>1265.8</v>
      </c>
      <c r="Q133" s="221"/>
    </row>
    <row r="134" spans="1:17" ht="30" customHeight="1">
      <c r="A134" s="449" t="s">
        <v>597</v>
      </c>
      <c r="B134" s="431" t="s">
        <v>269</v>
      </c>
      <c r="C134" s="428" t="s">
        <v>598</v>
      </c>
      <c r="D134" s="431"/>
      <c r="E134" s="338"/>
      <c r="F134" s="339"/>
      <c r="G134" s="339"/>
      <c r="H134" s="339"/>
      <c r="I134" s="444">
        <f>I136</f>
        <v>421.6</v>
      </c>
      <c r="J134" s="444">
        <f>J136</f>
        <v>0</v>
      </c>
      <c r="K134" s="444">
        <f>K136</f>
        <v>421.6</v>
      </c>
      <c r="L134" s="450">
        <f>L136+L137</f>
        <v>9526.3000000000011</v>
      </c>
      <c r="Q134" s="221"/>
    </row>
    <row r="135" spans="1:17" ht="30" customHeight="1">
      <c r="A135" s="405" t="s">
        <v>310</v>
      </c>
      <c r="B135" s="431" t="s">
        <v>269</v>
      </c>
      <c r="C135" s="428" t="s">
        <v>598</v>
      </c>
      <c r="D135" s="431" t="s">
        <v>311</v>
      </c>
      <c r="E135" s="338"/>
      <c r="F135" s="339"/>
      <c r="G135" s="339"/>
      <c r="H135" s="339"/>
      <c r="I135" s="444">
        <v>421.6</v>
      </c>
      <c r="J135" s="451"/>
      <c r="K135" s="451">
        <v>421.6</v>
      </c>
      <c r="L135" s="322">
        <f>L136</f>
        <v>9453.7000000000007</v>
      </c>
      <c r="Q135" s="221"/>
    </row>
    <row r="136" spans="1:17" ht="38.25" customHeight="1">
      <c r="A136" s="308" t="s">
        <v>312</v>
      </c>
      <c r="B136" s="431" t="s">
        <v>269</v>
      </c>
      <c r="C136" s="428" t="s">
        <v>598</v>
      </c>
      <c r="D136" s="431" t="s">
        <v>313</v>
      </c>
      <c r="E136" s="338"/>
      <c r="F136" s="339"/>
      <c r="G136" s="339"/>
      <c r="H136" s="339"/>
      <c r="I136" s="444">
        <v>421.6</v>
      </c>
      <c r="J136" s="451"/>
      <c r="K136" s="451">
        <v>421.6</v>
      </c>
      <c r="L136" s="322">
        <f>'[2]Вед. 2021 (прил 4)'!N141</f>
        <v>9453.7000000000007</v>
      </c>
      <c r="Q136" s="221"/>
    </row>
    <row r="137" spans="1:17" ht="25.9" customHeight="1">
      <c r="A137" s="452" t="s">
        <v>587</v>
      </c>
      <c r="B137" s="431" t="s">
        <v>269</v>
      </c>
      <c r="C137" s="428" t="s">
        <v>598</v>
      </c>
      <c r="D137" s="431" t="s">
        <v>567</v>
      </c>
      <c r="E137" s="338"/>
      <c r="F137" s="339"/>
      <c r="G137" s="339"/>
      <c r="H137" s="339"/>
      <c r="I137" s="444"/>
      <c r="J137" s="453"/>
      <c r="K137" s="453"/>
      <c r="L137" s="349">
        <f>'[2]Вед. 2021 (прил 4)'!N142</f>
        <v>72.599999999999994</v>
      </c>
      <c r="Q137" s="221"/>
    </row>
    <row r="138" spans="1:17" ht="31.5" customHeight="1">
      <c r="A138" s="449" t="s">
        <v>599</v>
      </c>
      <c r="B138" s="431" t="s">
        <v>269</v>
      </c>
      <c r="C138" s="428" t="s">
        <v>600</v>
      </c>
      <c r="D138" s="431"/>
      <c r="E138" s="338"/>
      <c r="F138" s="339"/>
      <c r="G138" s="339"/>
      <c r="H138" s="339"/>
      <c r="I138" s="444">
        <f>I140</f>
        <v>421.6</v>
      </c>
      <c r="J138" s="444">
        <f>J140</f>
        <v>0</v>
      </c>
      <c r="K138" s="444">
        <f>K140</f>
        <v>421.6</v>
      </c>
      <c r="L138" s="450">
        <f>L140</f>
        <v>200</v>
      </c>
      <c r="Q138" s="221"/>
    </row>
    <row r="139" spans="1:17" ht="30.75" customHeight="1">
      <c r="A139" s="405" t="s">
        <v>310</v>
      </c>
      <c r="B139" s="431" t="s">
        <v>269</v>
      </c>
      <c r="C139" s="428" t="s">
        <v>600</v>
      </c>
      <c r="D139" s="431" t="s">
        <v>311</v>
      </c>
      <c r="E139" s="338"/>
      <c r="F139" s="339"/>
      <c r="G139" s="339"/>
      <c r="H139" s="339"/>
      <c r="I139" s="444">
        <v>421.6</v>
      </c>
      <c r="J139" s="451"/>
      <c r="K139" s="451">
        <v>421.6</v>
      </c>
      <c r="L139" s="322">
        <f>L140</f>
        <v>200</v>
      </c>
      <c r="Q139" s="221"/>
    </row>
    <row r="140" spans="1:17" ht="28.9" customHeight="1" thickBot="1">
      <c r="A140" s="308" t="s">
        <v>312</v>
      </c>
      <c r="B140" s="431" t="s">
        <v>269</v>
      </c>
      <c r="C140" s="409" t="s">
        <v>600</v>
      </c>
      <c r="D140" s="431" t="s">
        <v>313</v>
      </c>
      <c r="E140" s="338"/>
      <c r="F140" s="339"/>
      <c r="G140" s="339"/>
      <c r="H140" s="339"/>
      <c r="I140" s="444">
        <v>421.6</v>
      </c>
      <c r="J140" s="451"/>
      <c r="K140" s="451">
        <v>421.6</v>
      </c>
      <c r="L140" s="322">
        <f>'[2]Вед. 2021 (прил 4)'!N145</f>
        <v>200</v>
      </c>
      <c r="Q140" s="221"/>
    </row>
    <row r="141" spans="1:17" ht="29.25" customHeight="1" thickBot="1">
      <c r="A141" s="454" t="s">
        <v>601</v>
      </c>
      <c r="B141" s="400" t="s">
        <v>269</v>
      </c>
      <c r="C141" s="455" t="s">
        <v>369</v>
      </c>
      <c r="D141" s="400"/>
      <c r="E141" s="456"/>
      <c r="F141" s="457">
        <f>F142</f>
        <v>228.1</v>
      </c>
      <c r="G141" s="457">
        <f>G142</f>
        <v>101.4</v>
      </c>
      <c r="H141" s="457">
        <f>H142</f>
        <v>152.1</v>
      </c>
      <c r="I141" s="403">
        <f>I142+I145+I150</f>
        <v>5808.7999999999993</v>
      </c>
      <c r="J141" s="403">
        <f>J142+J145+J150</f>
        <v>3821.0000000000005</v>
      </c>
      <c r="K141" s="403">
        <f>K142+K145+K150</f>
        <v>5808.7999999999993</v>
      </c>
      <c r="L141" s="404">
        <f>L142+L145+L150+L153</f>
        <v>23042.9</v>
      </c>
      <c r="Q141" s="221"/>
    </row>
    <row r="142" spans="1:17" ht="30" customHeight="1">
      <c r="A142" s="458" t="s">
        <v>602</v>
      </c>
      <c r="B142" s="459" t="s">
        <v>269</v>
      </c>
      <c r="C142" s="419" t="s">
        <v>603</v>
      </c>
      <c r="D142" s="459"/>
      <c r="E142" s="419"/>
      <c r="F142" s="420">
        <f>[5]роспись!H96</f>
        <v>228.1</v>
      </c>
      <c r="G142" s="420">
        <v>101.4</v>
      </c>
      <c r="H142" s="420">
        <v>152.1</v>
      </c>
      <c r="I142" s="421">
        <f>I144</f>
        <v>3232.7</v>
      </c>
      <c r="J142" s="421">
        <f>J144</f>
        <v>1940.7</v>
      </c>
      <c r="K142" s="421">
        <f>K144</f>
        <v>3232.7</v>
      </c>
      <c r="L142" s="422">
        <f>L144</f>
        <v>10561</v>
      </c>
      <c r="Q142" s="221"/>
    </row>
    <row r="143" spans="1:17" ht="25.5" customHeight="1">
      <c r="A143" s="350" t="s">
        <v>310</v>
      </c>
      <c r="B143" s="432" t="s">
        <v>269</v>
      </c>
      <c r="C143" s="428" t="s">
        <v>603</v>
      </c>
      <c r="D143" s="432" t="s">
        <v>311</v>
      </c>
      <c r="E143" s="338"/>
      <c r="F143" s="339">
        <f t="shared" ref="F143:H144" si="8">F144</f>
        <v>400</v>
      </c>
      <c r="G143" s="339">
        <f t="shared" si="8"/>
        <v>220</v>
      </c>
      <c r="H143" s="339">
        <f t="shared" si="8"/>
        <v>400</v>
      </c>
      <c r="I143" s="340">
        <f>3844.9-612.2</f>
        <v>3232.7</v>
      </c>
      <c r="J143" s="340">
        <v>1940.7</v>
      </c>
      <c r="K143" s="340">
        <v>3232.7</v>
      </c>
      <c r="L143" s="322">
        <f>L144</f>
        <v>10561</v>
      </c>
      <c r="Q143" s="221"/>
    </row>
    <row r="144" spans="1:17" ht="40.5" customHeight="1">
      <c r="A144" s="337" t="s">
        <v>312</v>
      </c>
      <c r="B144" s="432" t="s">
        <v>269</v>
      </c>
      <c r="C144" s="428" t="s">
        <v>603</v>
      </c>
      <c r="D144" s="432" t="s">
        <v>313</v>
      </c>
      <c r="E144" s="338"/>
      <c r="F144" s="339">
        <f t="shared" si="8"/>
        <v>400</v>
      </c>
      <c r="G144" s="339">
        <f t="shared" si="8"/>
        <v>220</v>
      </c>
      <c r="H144" s="339">
        <f t="shared" si="8"/>
        <v>400</v>
      </c>
      <c r="I144" s="340">
        <f>3844.9-612.2</f>
        <v>3232.7</v>
      </c>
      <c r="J144" s="340">
        <v>1940.7</v>
      </c>
      <c r="K144" s="340">
        <v>3232.7</v>
      </c>
      <c r="L144" s="322">
        <f>'[2]Вед. 2021 (прил 4)'!N149</f>
        <v>10561</v>
      </c>
      <c r="Q144" s="221"/>
    </row>
    <row r="145" spans="1:17" ht="31.5" customHeight="1">
      <c r="A145" s="350" t="s">
        <v>604</v>
      </c>
      <c r="B145" s="432" t="s">
        <v>269</v>
      </c>
      <c r="C145" s="428" t="s">
        <v>605</v>
      </c>
      <c r="D145" s="432"/>
      <c r="E145" s="338"/>
      <c r="F145" s="339">
        <f>F147</f>
        <v>400</v>
      </c>
      <c r="G145" s="339">
        <f>G147</f>
        <v>220</v>
      </c>
      <c r="H145" s="339">
        <f>H147</f>
        <v>400</v>
      </c>
      <c r="I145" s="340">
        <v>2076.1</v>
      </c>
      <c r="J145" s="339">
        <f>J147</f>
        <v>1865.4</v>
      </c>
      <c r="K145" s="339">
        <f>K147</f>
        <v>2076.1</v>
      </c>
      <c r="L145" s="322">
        <f>L147+L149</f>
        <v>11074.4</v>
      </c>
      <c r="Q145" s="221"/>
    </row>
    <row r="146" spans="1:17" ht="28.9" customHeight="1">
      <c r="A146" s="350" t="s">
        <v>310</v>
      </c>
      <c r="B146" s="432" t="s">
        <v>269</v>
      </c>
      <c r="C146" s="428" t="s">
        <v>605</v>
      </c>
      <c r="D146" s="432" t="s">
        <v>311</v>
      </c>
      <c r="E146" s="338"/>
      <c r="F146" s="339">
        <f>F147</f>
        <v>400</v>
      </c>
      <c r="G146" s="339">
        <f>G147</f>
        <v>220</v>
      </c>
      <c r="H146" s="339">
        <f>H147</f>
        <v>400</v>
      </c>
      <c r="I146" s="340">
        <v>2076.1</v>
      </c>
      <c r="J146" s="340">
        <v>1865.4</v>
      </c>
      <c r="K146" s="340">
        <v>2076.1</v>
      </c>
      <c r="L146" s="322">
        <f>L147</f>
        <v>10924.4</v>
      </c>
      <c r="Q146" s="221"/>
    </row>
    <row r="147" spans="1:17" ht="24" customHeight="1">
      <c r="A147" s="337" t="s">
        <v>312</v>
      </c>
      <c r="B147" s="432" t="s">
        <v>269</v>
      </c>
      <c r="C147" s="428" t="s">
        <v>605</v>
      </c>
      <c r="D147" s="432" t="s">
        <v>313</v>
      </c>
      <c r="E147" s="338"/>
      <c r="F147" s="339">
        <f>F150</f>
        <v>400</v>
      </c>
      <c r="G147" s="339">
        <f>G150</f>
        <v>220</v>
      </c>
      <c r="H147" s="339">
        <f>H150</f>
        <v>400</v>
      </c>
      <c r="I147" s="340">
        <v>2076.1</v>
      </c>
      <c r="J147" s="340">
        <v>1865.4</v>
      </c>
      <c r="K147" s="340">
        <v>2076.1</v>
      </c>
      <c r="L147" s="322">
        <f>'[2]Вед. 2021 (прил 4)'!N152</f>
        <v>10924.4</v>
      </c>
      <c r="Q147" s="221"/>
    </row>
    <row r="148" spans="1:17" ht="35.25" customHeight="1">
      <c r="A148" s="337" t="s">
        <v>378</v>
      </c>
      <c r="B148" s="432" t="s">
        <v>269</v>
      </c>
      <c r="C148" s="428" t="s">
        <v>605</v>
      </c>
      <c r="D148" s="432" t="s">
        <v>315</v>
      </c>
      <c r="E148" s="338"/>
      <c r="F148" s="339"/>
      <c r="G148" s="339"/>
      <c r="H148" s="339"/>
      <c r="I148" s="340"/>
      <c r="J148" s="340"/>
      <c r="K148" s="340"/>
      <c r="L148" s="322">
        <v>150</v>
      </c>
      <c r="Q148" s="221"/>
    </row>
    <row r="149" spans="1:17" ht="35.25" customHeight="1" thickBot="1">
      <c r="A149" s="389" t="s">
        <v>364</v>
      </c>
      <c r="B149" s="432" t="s">
        <v>269</v>
      </c>
      <c r="C149" s="428" t="s">
        <v>605</v>
      </c>
      <c r="D149" s="432" t="s">
        <v>317</v>
      </c>
      <c r="E149" s="338"/>
      <c r="F149" s="339" t="e">
        <f>F151</f>
        <v>#REF!</v>
      </c>
      <c r="G149" s="339" t="e">
        <f>G151</f>
        <v>#REF!</v>
      </c>
      <c r="H149" s="339" t="e">
        <f>H151</f>
        <v>#REF!</v>
      </c>
      <c r="I149" s="340">
        <v>2076.1</v>
      </c>
      <c r="J149" s="340">
        <v>1865.4</v>
      </c>
      <c r="K149" s="340">
        <v>2076.1</v>
      </c>
      <c r="L149" s="322">
        <f>'[2]Вед. 2021 (прил 4)'!N154</f>
        <v>150</v>
      </c>
      <c r="Q149" s="221"/>
    </row>
    <row r="150" spans="1:17" ht="26.25" customHeight="1">
      <c r="A150" s="350" t="s">
        <v>606</v>
      </c>
      <c r="B150" s="432" t="s">
        <v>269</v>
      </c>
      <c r="C150" s="428" t="s">
        <v>607</v>
      </c>
      <c r="D150" s="432"/>
      <c r="E150" s="338"/>
      <c r="F150" s="339">
        <v>400</v>
      </c>
      <c r="G150" s="339">
        <v>220</v>
      </c>
      <c r="H150" s="339">
        <v>400</v>
      </c>
      <c r="I150" s="340">
        <f>I152</f>
        <v>500</v>
      </c>
      <c r="J150" s="340">
        <f>J152</f>
        <v>14.9</v>
      </c>
      <c r="K150" s="340">
        <f>K152</f>
        <v>500</v>
      </c>
      <c r="L150" s="322">
        <f>L152</f>
        <v>1364.3</v>
      </c>
      <c r="Q150" s="221"/>
    </row>
    <row r="151" spans="1:17" ht="36.75" customHeight="1">
      <c r="A151" s="350" t="s">
        <v>310</v>
      </c>
      <c r="B151" s="431" t="s">
        <v>269</v>
      </c>
      <c r="C151" s="428" t="s">
        <v>607</v>
      </c>
      <c r="D151" s="432" t="s">
        <v>311</v>
      </c>
      <c r="E151" s="338"/>
      <c r="F151" s="339" t="e">
        <f t="shared" ref="F151:H152" si="9">F159</f>
        <v>#REF!</v>
      </c>
      <c r="G151" s="339" t="e">
        <f t="shared" si="9"/>
        <v>#REF!</v>
      </c>
      <c r="H151" s="339" t="e">
        <f t="shared" si="9"/>
        <v>#REF!</v>
      </c>
      <c r="I151" s="346">
        <v>500</v>
      </c>
      <c r="J151" s="346">
        <v>14.9</v>
      </c>
      <c r="K151" s="346">
        <v>500</v>
      </c>
      <c r="L151" s="349">
        <f>L152</f>
        <v>1364.3</v>
      </c>
      <c r="Q151" s="221"/>
    </row>
    <row r="152" spans="1:17" ht="31.5" customHeight="1" thickBot="1">
      <c r="A152" s="389" t="s">
        <v>312</v>
      </c>
      <c r="B152" s="460" t="s">
        <v>269</v>
      </c>
      <c r="C152" s="390" t="s">
        <v>607</v>
      </c>
      <c r="D152" s="460" t="s">
        <v>313</v>
      </c>
      <c r="E152" s="390"/>
      <c r="F152" s="391" t="e">
        <f t="shared" si="9"/>
        <v>#REF!</v>
      </c>
      <c r="G152" s="391" t="e">
        <f t="shared" si="9"/>
        <v>#REF!</v>
      </c>
      <c r="H152" s="391" t="e">
        <f t="shared" si="9"/>
        <v>#REF!</v>
      </c>
      <c r="I152" s="391">
        <v>500</v>
      </c>
      <c r="J152" s="391">
        <v>14.9</v>
      </c>
      <c r="K152" s="391">
        <v>500</v>
      </c>
      <c r="L152" s="392">
        <f>'[2]Вед. 2021 (прил 4)'!N157</f>
        <v>1364.3</v>
      </c>
      <c r="Q152" s="221"/>
    </row>
    <row r="153" spans="1:17" ht="28.9" customHeight="1" thickBot="1">
      <c r="A153" s="305" t="s">
        <v>608</v>
      </c>
      <c r="B153" s="461" t="s">
        <v>269</v>
      </c>
      <c r="C153" s="462" t="s">
        <v>609</v>
      </c>
      <c r="D153" s="461" t="s">
        <v>315</v>
      </c>
      <c r="E153" s="394"/>
      <c r="F153" s="395"/>
      <c r="G153" s="395"/>
      <c r="H153" s="395"/>
      <c r="I153" s="397"/>
      <c r="J153" s="397"/>
      <c r="K153" s="397"/>
      <c r="L153" s="398">
        <v>43.2</v>
      </c>
      <c r="Q153" s="221"/>
    </row>
    <row r="154" spans="1:17" ht="24" customHeight="1" thickBot="1">
      <c r="A154" s="405" t="s">
        <v>587</v>
      </c>
      <c r="B154" s="463" t="s">
        <v>269</v>
      </c>
      <c r="C154" s="390" t="s">
        <v>609</v>
      </c>
      <c r="D154" s="463" t="s">
        <v>567</v>
      </c>
      <c r="E154" s="435"/>
      <c r="F154" s="436"/>
      <c r="G154" s="436"/>
      <c r="H154" s="436"/>
      <c r="I154" s="464"/>
      <c r="J154" s="464"/>
      <c r="K154" s="464"/>
      <c r="L154" s="465">
        <f>'[2]Вед. 2021 (прил 4)'!N159</f>
        <v>43.2</v>
      </c>
      <c r="Q154" s="221"/>
    </row>
    <row r="155" spans="1:17" ht="30" customHeight="1" thickBot="1">
      <c r="A155" s="383" t="s">
        <v>270</v>
      </c>
      <c r="B155" s="384" t="s">
        <v>271</v>
      </c>
      <c r="C155" s="384"/>
      <c r="D155" s="384"/>
      <c r="E155" s="384"/>
      <c r="F155" s="385" t="e">
        <f t="shared" ref="F155:K155" si="10">F160</f>
        <v>#REF!</v>
      </c>
      <c r="G155" s="385" t="e">
        <f t="shared" si="10"/>
        <v>#REF!</v>
      </c>
      <c r="H155" s="385" t="e">
        <f t="shared" si="10"/>
        <v>#REF!</v>
      </c>
      <c r="I155" s="415" t="e">
        <f t="shared" si="10"/>
        <v>#REF!</v>
      </c>
      <c r="J155" s="415" t="e">
        <f t="shared" si="10"/>
        <v>#REF!</v>
      </c>
      <c r="K155" s="415" t="e">
        <f t="shared" si="10"/>
        <v>#REF!</v>
      </c>
      <c r="L155" s="386">
        <f>L160+L156</f>
        <v>1158</v>
      </c>
      <c r="Q155" s="221"/>
    </row>
    <row r="156" spans="1:17" ht="30" customHeight="1">
      <c r="A156" s="466" t="s">
        <v>272</v>
      </c>
      <c r="B156" s="324" t="s">
        <v>273</v>
      </c>
      <c r="C156" s="324"/>
      <c r="D156" s="324"/>
      <c r="E156" s="324"/>
      <c r="F156" s="325" t="e">
        <f>F160</f>
        <v>#REF!</v>
      </c>
      <c r="G156" s="325" t="e">
        <f>G160</f>
        <v>#REF!</v>
      </c>
      <c r="H156" s="325" t="e">
        <f>H160</f>
        <v>#REF!</v>
      </c>
      <c r="I156" s="326" t="e">
        <f>I160+#REF!+#REF!</f>
        <v>#REF!</v>
      </c>
      <c r="J156" s="326" t="e">
        <f>J160+#REF!+#REF!</f>
        <v>#REF!</v>
      </c>
      <c r="K156" s="326" t="e">
        <f>K160+#REF!+#REF!</f>
        <v>#REF!</v>
      </c>
      <c r="L156" s="327">
        <f>L157</f>
        <v>25.8</v>
      </c>
      <c r="Q156" s="221"/>
    </row>
    <row r="157" spans="1:17" ht="67.5" customHeight="1">
      <c r="A157" s="352" t="s">
        <v>610</v>
      </c>
      <c r="B157" s="330" t="s">
        <v>273</v>
      </c>
      <c r="C157" s="330" t="s">
        <v>370</v>
      </c>
      <c r="D157" s="330"/>
      <c r="E157" s="330"/>
      <c r="F157" s="331" t="e">
        <f>[5]роспись!H101</f>
        <v>#REF!</v>
      </c>
      <c r="G157" s="331">
        <v>309.39999999999998</v>
      </c>
      <c r="H157" s="331">
        <v>500</v>
      </c>
      <c r="I157" s="335" t="e">
        <f>I160</f>
        <v>#REF!</v>
      </c>
      <c r="J157" s="335" t="e">
        <f>J160</f>
        <v>#REF!</v>
      </c>
      <c r="K157" s="335" t="e">
        <f>K160</f>
        <v>#REF!</v>
      </c>
      <c r="L157" s="336">
        <f>L159</f>
        <v>25.8</v>
      </c>
      <c r="Q157" s="221"/>
    </row>
    <row r="158" spans="1:17" ht="34.5" customHeight="1">
      <c r="A158" s="350" t="s">
        <v>310</v>
      </c>
      <c r="B158" s="338" t="s">
        <v>273</v>
      </c>
      <c r="C158" s="338" t="s">
        <v>370</v>
      </c>
      <c r="D158" s="338" t="s">
        <v>311</v>
      </c>
      <c r="E158" s="312"/>
      <c r="F158" s="353" t="e">
        <f>F5+#REF!</f>
        <v>#REF!</v>
      </c>
      <c r="G158" s="353" t="e">
        <f>G5+#REF!</f>
        <v>#REF!</v>
      </c>
      <c r="H158" s="353" t="e">
        <f>H5+#REF!</f>
        <v>#REF!</v>
      </c>
      <c r="I158" s="340">
        <v>299</v>
      </c>
      <c r="J158" s="340">
        <v>243.6</v>
      </c>
      <c r="K158" s="340">
        <v>299</v>
      </c>
      <c r="L158" s="349">
        <f>L159</f>
        <v>25.8</v>
      </c>
      <c r="Q158" s="221"/>
    </row>
    <row r="159" spans="1:17" ht="35.25" customHeight="1">
      <c r="A159" s="337" t="s">
        <v>312</v>
      </c>
      <c r="B159" s="338" t="s">
        <v>273</v>
      </c>
      <c r="C159" s="338" t="s">
        <v>370</v>
      </c>
      <c r="D159" s="377" t="s">
        <v>313</v>
      </c>
      <c r="E159" s="312"/>
      <c r="F159" s="353" t="e">
        <f>F6+#REF!</f>
        <v>#REF!</v>
      </c>
      <c r="G159" s="353" t="e">
        <f>G6+#REF!</f>
        <v>#REF!</v>
      </c>
      <c r="H159" s="353" t="e">
        <f>H6+#REF!</f>
        <v>#REF!</v>
      </c>
      <c r="I159" s="340">
        <v>299</v>
      </c>
      <c r="J159" s="340">
        <v>243.6</v>
      </c>
      <c r="K159" s="340">
        <v>299</v>
      </c>
      <c r="L159" s="349">
        <f>'[2]Вед. 2021 (прил 4)'!N164</f>
        <v>25.8</v>
      </c>
      <c r="Q159" s="221"/>
    </row>
    <row r="160" spans="1:17" ht="21.6" customHeight="1">
      <c r="A160" s="387" t="s">
        <v>274</v>
      </c>
      <c r="B160" s="329" t="s">
        <v>275</v>
      </c>
      <c r="C160" s="467"/>
      <c r="D160" s="330"/>
      <c r="E160" s="330"/>
      <c r="F160" s="331" t="e">
        <f>#REF!</f>
        <v>#REF!</v>
      </c>
      <c r="G160" s="331" t="e">
        <f>#REF!</f>
        <v>#REF!</v>
      </c>
      <c r="H160" s="331" t="e">
        <f>#REF!</f>
        <v>#REF!</v>
      </c>
      <c r="I160" s="331" t="e">
        <f>#REF!+#REF!+I164</f>
        <v>#REF!</v>
      </c>
      <c r="J160" s="331" t="e">
        <f>#REF!+#REF!+J164</f>
        <v>#REF!</v>
      </c>
      <c r="K160" s="331" t="e">
        <f>#REF!+#REF!+K164</f>
        <v>#REF!</v>
      </c>
      <c r="L160" s="336">
        <f>L164+L161</f>
        <v>1132.2</v>
      </c>
      <c r="Q160" s="221"/>
    </row>
    <row r="161" spans="1:17" ht="21.6" customHeight="1">
      <c r="A161" s="352" t="s">
        <v>611</v>
      </c>
      <c r="B161" s="330" t="s">
        <v>275</v>
      </c>
      <c r="C161" s="330" t="s">
        <v>371</v>
      </c>
      <c r="D161" s="329"/>
      <c r="E161" s="468"/>
      <c r="F161" s="469"/>
      <c r="G161" s="469"/>
      <c r="H161" s="469"/>
      <c r="I161" s="332"/>
      <c r="J161" s="332"/>
      <c r="K161" s="332"/>
      <c r="L161" s="470">
        <f>L162</f>
        <v>1005.2</v>
      </c>
      <c r="Q161" s="221"/>
    </row>
    <row r="162" spans="1:17" ht="23.45" customHeight="1">
      <c r="A162" s="350" t="s">
        <v>310</v>
      </c>
      <c r="B162" s="338" t="s">
        <v>275</v>
      </c>
      <c r="C162" s="338" t="s">
        <v>371</v>
      </c>
      <c r="D162" s="338" t="s">
        <v>311</v>
      </c>
      <c r="E162" s="468"/>
      <c r="F162" s="469"/>
      <c r="G162" s="469"/>
      <c r="H162" s="469"/>
      <c r="I162" s="332"/>
      <c r="J162" s="332"/>
      <c r="K162" s="332"/>
      <c r="L162" s="471">
        <f>L163</f>
        <v>1005.2</v>
      </c>
      <c r="Q162" s="221"/>
    </row>
    <row r="163" spans="1:17" ht="45.75" customHeight="1">
      <c r="A163" s="337" t="s">
        <v>312</v>
      </c>
      <c r="B163" s="338" t="s">
        <v>275</v>
      </c>
      <c r="C163" s="338" t="s">
        <v>371</v>
      </c>
      <c r="D163" s="338" t="s">
        <v>313</v>
      </c>
      <c r="E163" s="468"/>
      <c r="F163" s="469"/>
      <c r="G163" s="469"/>
      <c r="H163" s="469"/>
      <c r="I163" s="332"/>
      <c r="J163" s="332"/>
      <c r="K163" s="332"/>
      <c r="L163" s="471">
        <f>'[2]Вед. 2021 (прил 4)'!N168</f>
        <v>1005.2</v>
      </c>
      <c r="Q163" s="221"/>
    </row>
    <row r="164" spans="1:17" ht="34.5" customHeight="1">
      <c r="A164" s="472" t="s">
        <v>612</v>
      </c>
      <c r="B164" s="330" t="s">
        <v>275</v>
      </c>
      <c r="C164" s="330" t="s">
        <v>372</v>
      </c>
      <c r="D164" s="330"/>
      <c r="E164" s="361"/>
      <c r="F164" s="362"/>
      <c r="G164" s="363"/>
      <c r="H164" s="363"/>
      <c r="I164" s="335">
        <f>I166</f>
        <v>120</v>
      </c>
      <c r="J164" s="335">
        <f>J166</f>
        <v>100</v>
      </c>
      <c r="K164" s="335">
        <f>K166</f>
        <v>120</v>
      </c>
      <c r="L164" s="336">
        <f>L166</f>
        <v>127</v>
      </c>
      <c r="Q164" s="221"/>
    </row>
    <row r="165" spans="1:17" ht="25.5" customHeight="1">
      <c r="A165" s="350" t="s">
        <v>310</v>
      </c>
      <c r="B165" s="377" t="s">
        <v>275</v>
      </c>
      <c r="C165" s="338" t="s">
        <v>372</v>
      </c>
      <c r="D165" s="338" t="s">
        <v>311</v>
      </c>
      <c r="E165" s="358"/>
      <c r="F165" s="359"/>
      <c r="G165" s="360"/>
      <c r="H165" s="360"/>
      <c r="I165" s="346">
        <v>120</v>
      </c>
      <c r="J165" s="346">
        <v>100</v>
      </c>
      <c r="K165" s="346">
        <v>120</v>
      </c>
      <c r="L165" s="349">
        <f>L166</f>
        <v>127</v>
      </c>
      <c r="Q165" s="221"/>
    </row>
    <row r="166" spans="1:17" ht="34.5" customHeight="1" thickBot="1">
      <c r="A166" s="389" t="s">
        <v>312</v>
      </c>
      <c r="B166" s="390" t="s">
        <v>275</v>
      </c>
      <c r="C166" s="390" t="s">
        <v>372</v>
      </c>
      <c r="D166" s="390" t="s">
        <v>313</v>
      </c>
      <c r="E166" s="473"/>
      <c r="F166" s="474"/>
      <c r="G166" s="475"/>
      <c r="H166" s="475"/>
      <c r="I166" s="476">
        <v>120</v>
      </c>
      <c r="J166" s="476">
        <v>100</v>
      </c>
      <c r="K166" s="476">
        <v>120</v>
      </c>
      <c r="L166" s="392">
        <f>'[2]Вед. 2021 (прил 4)'!N171</f>
        <v>127</v>
      </c>
      <c r="Q166" s="221"/>
    </row>
    <row r="167" spans="1:17" ht="25.5" customHeight="1" thickBot="1">
      <c r="A167" s="383" t="s">
        <v>276</v>
      </c>
      <c r="B167" s="384" t="s">
        <v>277</v>
      </c>
      <c r="C167" s="384"/>
      <c r="D167" s="384"/>
      <c r="E167" s="477"/>
      <c r="F167" s="478"/>
      <c r="G167" s="479"/>
      <c r="H167" s="479"/>
      <c r="I167" s="415">
        <f>I168</f>
        <v>2689</v>
      </c>
      <c r="J167" s="415">
        <f>J168</f>
        <v>1456</v>
      </c>
      <c r="K167" s="415">
        <f>K168</f>
        <v>2689</v>
      </c>
      <c r="L167" s="386">
        <f>L168+L175</f>
        <v>16017.7</v>
      </c>
      <c r="Q167" s="221"/>
    </row>
    <row r="168" spans="1:17" ht="22.5" customHeight="1">
      <c r="A168" s="466" t="s">
        <v>278</v>
      </c>
      <c r="B168" s="324" t="s">
        <v>279</v>
      </c>
      <c r="C168" s="324"/>
      <c r="D168" s="324"/>
      <c r="E168" s="480"/>
      <c r="F168" s="481"/>
      <c r="G168" s="482"/>
      <c r="H168" s="482"/>
      <c r="I168" s="325">
        <f>I169+I175</f>
        <v>2689</v>
      </c>
      <c r="J168" s="325">
        <f>J169+J175</f>
        <v>1456</v>
      </c>
      <c r="K168" s="325">
        <f>K169+K175</f>
        <v>2689</v>
      </c>
      <c r="L168" s="327">
        <f>L169+L172</f>
        <v>3712.3</v>
      </c>
      <c r="Q168" s="221"/>
    </row>
    <row r="169" spans="1:17" ht="48.75" customHeight="1">
      <c r="A169" s="387" t="s">
        <v>613</v>
      </c>
      <c r="B169" s="329" t="s">
        <v>279</v>
      </c>
      <c r="C169" s="329" t="s">
        <v>373</v>
      </c>
      <c r="D169" s="329"/>
      <c r="E169" s="361"/>
      <c r="F169" s="362"/>
      <c r="G169" s="363"/>
      <c r="H169" s="363"/>
      <c r="I169" s="332">
        <f>I171</f>
        <v>1918</v>
      </c>
      <c r="J169" s="332">
        <f>J171</f>
        <v>1097.9000000000001</v>
      </c>
      <c r="K169" s="332">
        <f>K171</f>
        <v>1918</v>
      </c>
      <c r="L169" s="333">
        <f>L171</f>
        <v>3704.9</v>
      </c>
      <c r="Q169" s="221"/>
    </row>
    <row r="170" spans="1:17" ht="22.5" customHeight="1">
      <c r="A170" s="350" t="s">
        <v>310</v>
      </c>
      <c r="B170" s="338" t="s">
        <v>279</v>
      </c>
      <c r="C170" s="338" t="s">
        <v>373</v>
      </c>
      <c r="D170" s="338" t="s">
        <v>311</v>
      </c>
      <c r="E170" s="358"/>
      <c r="F170" s="359"/>
      <c r="G170" s="360"/>
      <c r="H170" s="360"/>
      <c r="I170" s="340">
        <f>1909+9</f>
        <v>1918</v>
      </c>
      <c r="J170" s="340">
        <v>1097.9000000000001</v>
      </c>
      <c r="K170" s="340">
        <v>1918</v>
      </c>
      <c r="L170" s="349">
        <f>L171</f>
        <v>3704.9</v>
      </c>
      <c r="Q170" s="221"/>
    </row>
    <row r="171" spans="1:17" ht="27" customHeight="1">
      <c r="A171" s="337" t="s">
        <v>312</v>
      </c>
      <c r="B171" s="338" t="s">
        <v>279</v>
      </c>
      <c r="C171" s="338" t="s">
        <v>373</v>
      </c>
      <c r="D171" s="338" t="s">
        <v>313</v>
      </c>
      <c r="E171" s="358"/>
      <c r="F171" s="359"/>
      <c r="G171" s="360"/>
      <c r="H171" s="360"/>
      <c r="I171" s="340">
        <f>1909+9</f>
        <v>1918</v>
      </c>
      <c r="J171" s="340">
        <v>1097.9000000000001</v>
      </c>
      <c r="K171" s="340">
        <v>1918</v>
      </c>
      <c r="L171" s="349">
        <f>'[2]Вед. 2021 (прил 4)'!N176</f>
        <v>3704.9</v>
      </c>
      <c r="Q171" s="483"/>
    </row>
    <row r="172" spans="1:17" ht="30.75" customHeight="1">
      <c r="A172" s="334" t="s">
        <v>374</v>
      </c>
      <c r="B172" s="330" t="s">
        <v>279</v>
      </c>
      <c r="C172" s="330" t="s">
        <v>375</v>
      </c>
      <c r="D172" s="338"/>
      <c r="E172" s="358"/>
      <c r="F172" s="359"/>
      <c r="G172" s="360"/>
      <c r="H172" s="360"/>
      <c r="I172" s="340"/>
      <c r="J172" s="340"/>
      <c r="K172" s="340"/>
      <c r="L172" s="484">
        <f>L173</f>
        <v>7.4</v>
      </c>
      <c r="Q172" s="483"/>
    </row>
    <row r="173" spans="1:17" ht="30" customHeight="1">
      <c r="A173" s="350" t="s">
        <v>310</v>
      </c>
      <c r="B173" s="338" t="s">
        <v>279</v>
      </c>
      <c r="C173" s="338" t="s">
        <v>375</v>
      </c>
      <c r="D173" s="338" t="s">
        <v>311</v>
      </c>
      <c r="E173" s="358"/>
      <c r="F173" s="359"/>
      <c r="G173" s="360"/>
      <c r="H173" s="360"/>
      <c r="I173" s="340"/>
      <c r="J173" s="340"/>
      <c r="K173" s="340"/>
      <c r="L173" s="349">
        <f>L174</f>
        <v>7.4</v>
      </c>
      <c r="Q173" s="221"/>
    </row>
    <row r="174" spans="1:17" ht="26.25" customHeight="1">
      <c r="A174" s="337" t="s">
        <v>312</v>
      </c>
      <c r="B174" s="338" t="s">
        <v>279</v>
      </c>
      <c r="C174" s="338" t="s">
        <v>375</v>
      </c>
      <c r="D174" s="338" t="s">
        <v>313</v>
      </c>
      <c r="E174" s="358"/>
      <c r="F174" s="359"/>
      <c r="G174" s="360"/>
      <c r="H174" s="360"/>
      <c r="I174" s="340"/>
      <c r="J174" s="340"/>
      <c r="K174" s="340"/>
      <c r="L174" s="349">
        <f>'[2]Вед. 2021 (прил 4)'!N179</f>
        <v>7.4</v>
      </c>
      <c r="M174" s="485">
        <f>M175</f>
        <v>116</v>
      </c>
      <c r="Q174" s="221"/>
    </row>
    <row r="175" spans="1:17" ht="33" customHeight="1">
      <c r="A175" s="472" t="s">
        <v>280</v>
      </c>
      <c r="B175" s="330" t="s">
        <v>281</v>
      </c>
      <c r="C175" s="330"/>
      <c r="D175" s="330"/>
      <c r="E175" s="361"/>
      <c r="F175" s="362"/>
      <c r="G175" s="363"/>
      <c r="H175" s="363"/>
      <c r="I175" s="335">
        <f>I178</f>
        <v>771</v>
      </c>
      <c r="J175" s="335">
        <f>J178</f>
        <v>358.1</v>
      </c>
      <c r="K175" s="335">
        <f>K178</f>
        <v>771</v>
      </c>
      <c r="L175" s="336">
        <f>L176+L179</f>
        <v>12305.4</v>
      </c>
      <c r="M175" s="485">
        <v>116</v>
      </c>
      <c r="Q175" s="221"/>
    </row>
    <row r="176" spans="1:17" ht="39.75" customHeight="1">
      <c r="A176" s="486" t="s">
        <v>614</v>
      </c>
      <c r="B176" s="456" t="s">
        <v>281</v>
      </c>
      <c r="C176" s="330" t="s">
        <v>376</v>
      </c>
      <c r="D176" s="456"/>
      <c r="E176" s="361"/>
      <c r="F176" s="362"/>
      <c r="G176" s="363"/>
      <c r="H176" s="363"/>
      <c r="I176" s="487"/>
      <c r="J176" s="487"/>
      <c r="K176" s="487"/>
      <c r="L176" s="484">
        <f>L177</f>
        <v>1801.6</v>
      </c>
      <c r="M176" s="488">
        <f>M177</f>
        <v>62.52</v>
      </c>
      <c r="Q176" s="221"/>
    </row>
    <row r="177" spans="1:17" ht="33" customHeight="1">
      <c r="A177" s="350" t="s">
        <v>310</v>
      </c>
      <c r="B177" s="377" t="s">
        <v>281</v>
      </c>
      <c r="C177" s="338" t="s">
        <v>376</v>
      </c>
      <c r="D177" s="338" t="s">
        <v>311</v>
      </c>
      <c r="E177" s="358"/>
      <c r="F177" s="359"/>
      <c r="G177" s="360"/>
      <c r="H177" s="360"/>
      <c r="I177" s="346">
        <f>736+35</f>
        <v>771</v>
      </c>
      <c r="J177" s="346">
        <v>358.1</v>
      </c>
      <c r="K177" s="346">
        <v>771</v>
      </c>
      <c r="L177" s="349">
        <f>L178</f>
        <v>1801.6</v>
      </c>
      <c r="M177" s="488">
        <v>62.52</v>
      </c>
      <c r="Q177" s="221"/>
    </row>
    <row r="178" spans="1:17" ht="32.450000000000003" customHeight="1">
      <c r="A178" s="337" t="s">
        <v>312</v>
      </c>
      <c r="B178" s="377" t="s">
        <v>281</v>
      </c>
      <c r="C178" s="338" t="s">
        <v>376</v>
      </c>
      <c r="D178" s="338" t="s">
        <v>313</v>
      </c>
      <c r="E178" s="358"/>
      <c r="F178" s="359"/>
      <c r="G178" s="360"/>
      <c r="H178" s="360"/>
      <c r="I178" s="346">
        <f>736+35</f>
        <v>771</v>
      </c>
      <c r="J178" s="346">
        <v>358.1</v>
      </c>
      <c r="K178" s="348">
        <v>771</v>
      </c>
      <c r="L178" s="322">
        <f>'[2]Вед. 2021 (прил 4)'!N183</f>
        <v>1801.6</v>
      </c>
      <c r="Q178" s="221"/>
    </row>
    <row r="179" spans="1:17" ht="20.45" customHeight="1">
      <c r="A179" s="334" t="s">
        <v>374</v>
      </c>
      <c r="B179" s="456" t="s">
        <v>281</v>
      </c>
      <c r="C179" s="330" t="s">
        <v>375</v>
      </c>
      <c r="D179" s="377"/>
      <c r="E179" s="358"/>
      <c r="F179" s="359"/>
      <c r="G179" s="360"/>
      <c r="H179" s="360"/>
      <c r="I179" s="348"/>
      <c r="J179" s="346"/>
      <c r="K179" s="348"/>
      <c r="L179" s="484">
        <f>L180+L182+L184</f>
        <v>10503.8</v>
      </c>
      <c r="Q179" s="221"/>
    </row>
    <row r="180" spans="1:17" ht="35.25" customHeight="1">
      <c r="A180" s="337" t="s">
        <v>377</v>
      </c>
      <c r="B180" s="338" t="s">
        <v>281</v>
      </c>
      <c r="C180" s="338" t="s">
        <v>375</v>
      </c>
      <c r="D180" s="338" t="s">
        <v>301</v>
      </c>
      <c r="E180" s="358"/>
      <c r="F180" s="359"/>
      <c r="G180" s="360"/>
      <c r="H180" s="360"/>
      <c r="I180" s="378"/>
      <c r="J180" s="378"/>
      <c r="K180" s="379"/>
      <c r="L180" s="322">
        <f>L181</f>
        <v>7437.2</v>
      </c>
      <c r="Q180" s="221"/>
    </row>
    <row r="181" spans="1:17" ht="37.5" customHeight="1">
      <c r="A181" s="381" t="s">
        <v>377</v>
      </c>
      <c r="B181" s="338" t="s">
        <v>281</v>
      </c>
      <c r="C181" s="338" t="s">
        <v>375</v>
      </c>
      <c r="D181" s="338" t="s">
        <v>615</v>
      </c>
      <c r="E181" s="358"/>
      <c r="F181" s="359"/>
      <c r="G181" s="360"/>
      <c r="H181" s="360"/>
      <c r="I181" s="378"/>
      <c r="J181" s="378"/>
      <c r="K181" s="379"/>
      <c r="L181" s="322">
        <f>'[2]Вед. 2021 (прил 4)'!N186</f>
        <v>7437.2</v>
      </c>
      <c r="Q181" s="221"/>
    </row>
    <row r="182" spans="1:17" ht="25.15" customHeight="1">
      <c r="A182" s="350" t="s">
        <v>310</v>
      </c>
      <c r="B182" s="377" t="s">
        <v>281</v>
      </c>
      <c r="C182" s="377" t="s">
        <v>375</v>
      </c>
      <c r="D182" s="377" t="s">
        <v>311</v>
      </c>
      <c r="E182" s="489"/>
      <c r="F182" s="490"/>
      <c r="G182" s="491"/>
      <c r="H182" s="491"/>
      <c r="I182" s="339"/>
      <c r="J182" s="339"/>
      <c r="K182" s="339"/>
      <c r="L182" s="322">
        <f>L183</f>
        <v>3058.6</v>
      </c>
      <c r="Q182" s="221"/>
    </row>
    <row r="183" spans="1:17" ht="29.45" customHeight="1">
      <c r="A183" s="337" t="s">
        <v>312</v>
      </c>
      <c r="B183" s="338" t="s">
        <v>281</v>
      </c>
      <c r="C183" s="338" t="s">
        <v>375</v>
      </c>
      <c r="D183" s="338" t="s">
        <v>313</v>
      </c>
      <c r="E183" s="489"/>
      <c r="F183" s="490"/>
      <c r="G183" s="491"/>
      <c r="H183" s="491"/>
      <c r="I183" s="339"/>
      <c r="J183" s="339"/>
      <c r="K183" s="339"/>
      <c r="L183" s="322">
        <f>'[2]Вед. 2021 (прил 4)'!N188</f>
        <v>3058.6</v>
      </c>
    </row>
    <row r="184" spans="1:17" ht="21" customHeight="1">
      <c r="A184" s="337" t="s">
        <v>378</v>
      </c>
      <c r="B184" s="338" t="s">
        <v>281</v>
      </c>
      <c r="C184" s="338" t="s">
        <v>375</v>
      </c>
      <c r="D184" s="338" t="s">
        <v>315</v>
      </c>
      <c r="E184" s="489"/>
      <c r="F184" s="490"/>
      <c r="G184" s="491"/>
      <c r="H184" s="491"/>
      <c r="I184" s="339"/>
      <c r="J184" s="339"/>
      <c r="K184" s="339"/>
      <c r="L184" s="322">
        <f>L185</f>
        <v>8</v>
      </c>
    </row>
    <row r="185" spans="1:17" ht="13.5" thickBot="1">
      <c r="A185" s="389" t="s">
        <v>364</v>
      </c>
      <c r="B185" s="390" t="s">
        <v>281</v>
      </c>
      <c r="C185" s="390" t="s">
        <v>375</v>
      </c>
      <c r="D185" s="435" t="s">
        <v>317</v>
      </c>
      <c r="E185" s="492"/>
      <c r="F185" s="493"/>
      <c r="G185" s="494"/>
      <c r="H185" s="494"/>
      <c r="I185" s="391"/>
      <c r="J185" s="391"/>
      <c r="K185" s="391"/>
      <c r="L185" s="322">
        <f>'[2]Вед. 2021 (прил 4)'!N190</f>
        <v>8</v>
      </c>
    </row>
    <row r="186" spans="1:17" ht="21" customHeight="1" thickBot="1">
      <c r="A186" s="383" t="s">
        <v>282</v>
      </c>
      <c r="B186" s="384">
        <v>1000</v>
      </c>
      <c r="C186" s="384"/>
      <c r="D186" s="384"/>
      <c r="E186" s="477"/>
      <c r="F186" s="478"/>
      <c r="G186" s="479"/>
      <c r="H186" s="479"/>
      <c r="I186" s="415" t="e">
        <f>I191+#REF!</f>
        <v>#REF!</v>
      </c>
      <c r="J186" s="415" t="e">
        <f>J191+#REF!</f>
        <v>#REF!</v>
      </c>
      <c r="K186" s="415" t="e">
        <f>K191+#REF!</f>
        <v>#REF!</v>
      </c>
      <c r="L186" s="386">
        <f>L188+L191</f>
        <v>1531.9</v>
      </c>
    </row>
    <row r="187" spans="1:17" ht="19.5" customHeight="1">
      <c r="A187" s="495" t="s">
        <v>283</v>
      </c>
      <c r="B187" s="330" t="s">
        <v>284</v>
      </c>
      <c r="C187" s="330"/>
      <c r="D187" s="330"/>
      <c r="E187" s="361"/>
      <c r="F187" s="362"/>
      <c r="G187" s="363"/>
      <c r="H187" s="363"/>
      <c r="I187" s="496"/>
      <c r="J187" s="496"/>
      <c r="K187" s="496"/>
      <c r="L187" s="333">
        <f>L190</f>
        <v>533.5</v>
      </c>
    </row>
    <row r="188" spans="1:17" ht="36.75" customHeight="1">
      <c r="A188" s="497" t="s">
        <v>379</v>
      </c>
      <c r="B188" s="498" t="s">
        <v>284</v>
      </c>
      <c r="C188" s="499" t="s">
        <v>380</v>
      </c>
      <c r="D188" s="498"/>
      <c r="E188" s="361"/>
      <c r="F188" s="362"/>
      <c r="G188" s="363"/>
      <c r="H188" s="363"/>
      <c r="I188" s="332">
        <f>I190</f>
        <v>172.4</v>
      </c>
      <c r="J188" s="332">
        <f>J190</f>
        <v>114.9</v>
      </c>
      <c r="K188" s="332">
        <f>K190</f>
        <v>172.4</v>
      </c>
      <c r="L188" s="430">
        <f>L190</f>
        <v>533.5</v>
      </c>
    </row>
    <row r="189" spans="1:17" ht="19.5" customHeight="1">
      <c r="A189" s="449" t="s">
        <v>381</v>
      </c>
      <c r="B189" s="431" t="s">
        <v>284</v>
      </c>
      <c r="C189" s="377" t="s">
        <v>380</v>
      </c>
      <c r="D189" s="431" t="s">
        <v>382</v>
      </c>
      <c r="E189" s="358"/>
      <c r="F189" s="359"/>
      <c r="G189" s="360"/>
      <c r="H189" s="360"/>
      <c r="I189" s="340">
        <v>172.4</v>
      </c>
      <c r="J189" s="340">
        <v>114.9</v>
      </c>
      <c r="K189" s="340">
        <v>172.4</v>
      </c>
      <c r="L189" s="322">
        <f>L190</f>
        <v>533.5</v>
      </c>
    </row>
    <row r="190" spans="1:17" ht="24" customHeight="1">
      <c r="A190" s="449" t="s">
        <v>383</v>
      </c>
      <c r="B190" s="431" t="s">
        <v>284</v>
      </c>
      <c r="C190" s="377" t="s">
        <v>380</v>
      </c>
      <c r="D190" s="431" t="s">
        <v>384</v>
      </c>
      <c r="E190" s="358"/>
      <c r="F190" s="359"/>
      <c r="G190" s="360"/>
      <c r="H190" s="360"/>
      <c r="I190" s="340">
        <v>172.4</v>
      </c>
      <c r="J190" s="340">
        <v>114.9</v>
      </c>
      <c r="K190" s="340">
        <v>172.4</v>
      </c>
      <c r="L190" s="322">
        <f>'[2]Вед. 2021 (прил 4)'!N195</f>
        <v>533.5</v>
      </c>
    </row>
    <row r="191" spans="1:17" ht="22.5" customHeight="1">
      <c r="A191" s="500" t="s">
        <v>285</v>
      </c>
      <c r="B191" s="330" t="s">
        <v>286</v>
      </c>
      <c r="C191" s="330"/>
      <c r="D191" s="330"/>
      <c r="E191" s="358"/>
      <c r="F191" s="359"/>
      <c r="G191" s="360"/>
      <c r="H191" s="360"/>
      <c r="I191" s="335" t="e">
        <f>#REF!+#REF!+I192</f>
        <v>#REF!</v>
      </c>
      <c r="J191" s="335" t="e">
        <f>#REF!+#REF!+J192</f>
        <v>#REF!</v>
      </c>
      <c r="K191" s="335" t="e">
        <f>#REF!+#REF!+K192</f>
        <v>#REF!</v>
      </c>
      <c r="L191" s="336">
        <f>L192</f>
        <v>998.4</v>
      </c>
    </row>
    <row r="192" spans="1:17" ht="48" customHeight="1">
      <c r="A192" s="500" t="s">
        <v>385</v>
      </c>
      <c r="B192" s="330" t="s">
        <v>286</v>
      </c>
      <c r="C192" s="330" t="s">
        <v>386</v>
      </c>
      <c r="D192" s="330"/>
      <c r="E192" s="358"/>
      <c r="F192" s="359"/>
      <c r="G192" s="360"/>
      <c r="H192" s="360"/>
      <c r="I192" s="501">
        <f>I194</f>
        <v>602.4</v>
      </c>
      <c r="J192" s="501">
        <f>J194</f>
        <v>229.4</v>
      </c>
      <c r="K192" s="501">
        <f>K194</f>
        <v>344.1</v>
      </c>
      <c r="L192" s="502">
        <f>L194</f>
        <v>998.4</v>
      </c>
    </row>
    <row r="193" spans="1:12" ht="36">
      <c r="A193" s="449" t="s">
        <v>381</v>
      </c>
      <c r="B193" s="338" t="s">
        <v>286</v>
      </c>
      <c r="C193" s="338" t="s">
        <v>386</v>
      </c>
      <c r="D193" s="338" t="s">
        <v>382</v>
      </c>
      <c r="E193" s="358"/>
      <c r="F193" s="359"/>
      <c r="G193" s="360"/>
      <c r="H193" s="360"/>
      <c r="I193" s="340">
        <v>602.4</v>
      </c>
      <c r="J193" s="340">
        <v>229.4</v>
      </c>
      <c r="K193" s="340">
        <v>344.1</v>
      </c>
      <c r="L193" s="322">
        <f>L194</f>
        <v>998.4</v>
      </c>
    </row>
    <row r="194" spans="1:12" ht="24.75" customHeight="1" thickBot="1">
      <c r="A194" s="449" t="s">
        <v>383</v>
      </c>
      <c r="B194" s="338" t="s">
        <v>286</v>
      </c>
      <c r="C194" s="338" t="s">
        <v>386</v>
      </c>
      <c r="D194" s="338" t="s">
        <v>384</v>
      </c>
      <c r="E194" s="358"/>
      <c r="F194" s="359"/>
      <c r="G194" s="360"/>
      <c r="H194" s="360"/>
      <c r="I194" s="340">
        <v>602.4</v>
      </c>
      <c r="J194" s="340">
        <v>229.4</v>
      </c>
      <c r="K194" s="340">
        <v>344.1</v>
      </c>
      <c r="L194" s="322">
        <f>'[2]Вед. 2021 (прил 4)'!N199</f>
        <v>998.4</v>
      </c>
    </row>
    <row r="195" spans="1:12" ht="24.75" customHeight="1" thickBot="1">
      <c r="A195" s="503" t="s">
        <v>287</v>
      </c>
      <c r="B195" s="400" t="s">
        <v>288</v>
      </c>
      <c r="C195" s="400"/>
      <c r="D195" s="400"/>
      <c r="E195" s="358"/>
      <c r="F195" s="359"/>
      <c r="G195" s="360"/>
      <c r="H195" s="360"/>
      <c r="I195" s="403">
        <f>I196</f>
        <v>653</v>
      </c>
      <c r="J195" s="403">
        <f>J196</f>
        <v>424.3</v>
      </c>
      <c r="K195" s="403">
        <f>K196</f>
        <v>653</v>
      </c>
      <c r="L195" s="404">
        <f>L196</f>
        <v>1810</v>
      </c>
    </row>
    <row r="196" spans="1:12" ht="24.75" customHeight="1">
      <c r="A196" s="466" t="s">
        <v>289</v>
      </c>
      <c r="B196" s="324" t="s">
        <v>290</v>
      </c>
      <c r="C196" s="324"/>
      <c r="D196" s="324"/>
      <c r="E196" s="504"/>
      <c r="F196" s="505"/>
      <c r="G196" s="506"/>
      <c r="H196" s="506"/>
      <c r="I196" s="326">
        <f t="shared" ref="I196:K197" si="11">I199</f>
        <v>653</v>
      </c>
      <c r="J196" s="326">
        <f t="shared" si="11"/>
        <v>424.3</v>
      </c>
      <c r="K196" s="326">
        <f t="shared" si="11"/>
        <v>653</v>
      </c>
      <c r="L196" s="327">
        <f>L197+L200</f>
        <v>1810</v>
      </c>
    </row>
    <row r="197" spans="1:12" ht="61.5" customHeight="1">
      <c r="A197" s="315" t="s">
        <v>616</v>
      </c>
      <c r="B197" s="330" t="s">
        <v>290</v>
      </c>
      <c r="C197" s="456" t="s">
        <v>387</v>
      </c>
      <c r="D197" s="338"/>
      <c r="E197" s="358"/>
      <c r="F197" s="359"/>
      <c r="G197" s="360"/>
      <c r="H197" s="360"/>
      <c r="I197" s="340">
        <f t="shared" si="11"/>
        <v>0</v>
      </c>
      <c r="J197" s="340">
        <f t="shared" si="11"/>
        <v>0</v>
      </c>
      <c r="K197" s="340">
        <f t="shared" si="11"/>
        <v>0</v>
      </c>
      <c r="L197" s="336">
        <f>L198</f>
        <v>120</v>
      </c>
    </row>
    <row r="198" spans="1:12" ht="48">
      <c r="A198" s="405" t="s">
        <v>310</v>
      </c>
      <c r="B198" s="377" t="s">
        <v>290</v>
      </c>
      <c r="C198" s="377" t="s">
        <v>387</v>
      </c>
      <c r="D198" s="377" t="s">
        <v>311</v>
      </c>
      <c r="E198" s="358"/>
      <c r="F198" s="359"/>
      <c r="G198" s="360"/>
      <c r="H198" s="360"/>
      <c r="I198" s="346"/>
      <c r="J198" s="346"/>
      <c r="K198" s="346"/>
      <c r="L198" s="349">
        <f>L199</f>
        <v>120</v>
      </c>
    </row>
    <row r="199" spans="1:12" ht="36">
      <c r="A199" s="337" t="s">
        <v>312</v>
      </c>
      <c r="B199" s="377" t="s">
        <v>290</v>
      </c>
      <c r="C199" s="377" t="s">
        <v>387</v>
      </c>
      <c r="D199" s="377" t="s">
        <v>313</v>
      </c>
      <c r="E199" s="358"/>
      <c r="F199" s="359"/>
      <c r="G199" s="360"/>
      <c r="H199" s="360"/>
      <c r="I199" s="346">
        <f>697-44</f>
        <v>653</v>
      </c>
      <c r="J199" s="346">
        <v>424.3</v>
      </c>
      <c r="K199" s="346">
        <v>653</v>
      </c>
      <c r="L199" s="349">
        <f>'[2]Вед. 2021 (прил 4)'!N203</f>
        <v>120</v>
      </c>
    </row>
    <row r="200" spans="1:12">
      <c r="A200" s="334" t="s">
        <v>374</v>
      </c>
      <c r="B200" s="456" t="s">
        <v>290</v>
      </c>
      <c r="C200" s="330" t="s">
        <v>375</v>
      </c>
      <c r="D200" s="377"/>
      <c r="E200" s="358"/>
      <c r="F200" s="359"/>
      <c r="G200" s="360"/>
      <c r="H200" s="360"/>
      <c r="I200" s="348"/>
      <c r="J200" s="346"/>
      <c r="K200" s="348"/>
      <c r="L200" s="484">
        <f>L201+L203</f>
        <v>1690</v>
      </c>
    </row>
    <row r="201" spans="1:12" ht="36">
      <c r="A201" s="337" t="s">
        <v>377</v>
      </c>
      <c r="B201" s="338" t="s">
        <v>290</v>
      </c>
      <c r="C201" s="338" t="s">
        <v>375</v>
      </c>
      <c r="D201" s="338" t="s">
        <v>301</v>
      </c>
      <c r="E201" s="338" t="s">
        <v>301</v>
      </c>
      <c r="F201" s="312" t="s">
        <v>411</v>
      </c>
      <c r="G201" s="353" t="e">
        <f>G202</f>
        <v>#REF!</v>
      </c>
      <c r="H201" s="353">
        <f>H202</f>
        <v>0</v>
      </c>
      <c r="I201" s="353" t="str">
        <f>I202</f>
        <v>12,7</v>
      </c>
      <c r="J201" s="340">
        <v>8250.9</v>
      </c>
      <c r="K201" s="353">
        <v>5168.5</v>
      </c>
      <c r="L201" s="507">
        <f>L202</f>
        <v>847.6</v>
      </c>
    </row>
    <row r="202" spans="1:12" ht="36">
      <c r="A202" s="337" t="s">
        <v>377</v>
      </c>
      <c r="B202" s="338" t="s">
        <v>290</v>
      </c>
      <c r="C202" s="338" t="s">
        <v>375</v>
      </c>
      <c r="D202" s="338" t="s">
        <v>303</v>
      </c>
      <c r="E202" s="338" t="s">
        <v>303</v>
      </c>
      <c r="F202" s="312" t="s">
        <v>411</v>
      </c>
      <c r="G202" s="353" t="e">
        <f>G204</f>
        <v>#REF!</v>
      </c>
      <c r="H202" s="353">
        <f>H204</f>
        <v>0</v>
      </c>
      <c r="I202" s="353" t="str">
        <f>I204</f>
        <v>12,7</v>
      </c>
      <c r="J202" s="340">
        <v>8250.9</v>
      </c>
      <c r="K202" s="353">
        <v>5168.5</v>
      </c>
      <c r="L202" s="507">
        <f>'[2]Вед. 2021 (прил 4)'!N206</f>
        <v>847.6</v>
      </c>
    </row>
    <row r="203" spans="1:12" ht="23.25" customHeight="1">
      <c r="A203" s="350" t="s">
        <v>310</v>
      </c>
      <c r="B203" s="338" t="s">
        <v>290</v>
      </c>
      <c r="C203" s="338" t="s">
        <v>375</v>
      </c>
      <c r="D203" s="338" t="s">
        <v>311</v>
      </c>
      <c r="E203" s="338" t="s">
        <v>311</v>
      </c>
      <c r="F203" s="312" t="s">
        <v>411</v>
      </c>
      <c r="G203" s="353" t="e">
        <f>[5]роспись!G186</f>
        <v>#REF!</v>
      </c>
      <c r="H203" s="353"/>
      <c r="I203" s="353" t="s">
        <v>414</v>
      </c>
      <c r="J203" s="340" t="e">
        <f>J204+#REF!</f>
        <v>#REF!</v>
      </c>
      <c r="K203" s="340" t="e">
        <f>K204+#REF!</f>
        <v>#REF!</v>
      </c>
      <c r="L203" s="340">
        <f>L204</f>
        <v>842.4</v>
      </c>
    </row>
    <row r="204" spans="1:12" ht="36.75" thickBot="1">
      <c r="A204" s="389" t="s">
        <v>312</v>
      </c>
      <c r="B204" s="390" t="s">
        <v>290</v>
      </c>
      <c r="C204" s="390" t="s">
        <v>375</v>
      </c>
      <c r="D204" s="390" t="s">
        <v>313</v>
      </c>
      <c r="E204" s="390" t="s">
        <v>313</v>
      </c>
      <c r="F204" s="508" t="s">
        <v>411</v>
      </c>
      <c r="G204" s="509" t="e">
        <f>[5]роспись!G187</f>
        <v>#REF!</v>
      </c>
      <c r="H204" s="509"/>
      <c r="I204" s="509" t="s">
        <v>414</v>
      </c>
      <c r="J204" s="476" t="e">
        <f>#REF!+#REF!</f>
        <v>#REF!</v>
      </c>
      <c r="K204" s="476" t="e">
        <f>#REF!+#REF!</f>
        <v>#REF!</v>
      </c>
      <c r="L204" s="476">
        <f>'[2]Вед. 2021 (прил 4)'!N208</f>
        <v>842.4</v>
      </c>
    </row>
    <row r="205" spans="1:12" ht="17.25" customHeight="1" thickBot="1">
      <c r="A205" s="510" t="s">
        <v>291</v>
      </c>
      <c r="B205" s="394" t="s">
        <v>292</v>
      </c>
      <c r="C205" s="394"/>
      <c r="D205" s="394"/>
      <c r="E205" s="358"/>
      <c r="F205" s="359"/>
      <c r="G205" s="360"/>
      <c r="H205" s="360"/>
      <c r="I205" s="396" t="e">
        <f>I206</f>
        <v>#REF!</v>
      </c>
      <c r="J205" s="396" t="e">
        <f>J206</f>
        <v>#REF!</v>
      </c>
      <c r="K205" s="396" t="e">
        <f>K206</f>
        <v>#REF!</v>
      </c>
      <c r="L205" s="398">
        <f>L206</f>
        <v>750.8</v>
      </c>
    </row>
    <row r="206" spans="1:12" ht="26.25" customHeight="1">
      <c r="A206" s="511" t="s">
        <v>293</v>
      </c>
      <c r="B206" s="329" t="s">
        <v>294</v>
      </c>
      <c r="C206" s="329"/>
      <c r="D206" s="329"/>
      <c r="E206" s="361"/>
      <c r="F206" s="362"/>
      <c r="G206" s="363"/>
      <c r="H206" s="363"/>
      <c r="I206" s="332" t="e">
        <f>I207+#REF!</f>
        <v>#REF!</v>
      </c>
      <c r="J206" s="332" t="e">
        <f>J207+#REF!</f>
        <v>#REF!</v>
      </c>
      <c r="K206" s="332" t="e">
        <f>K207+#REF!</f>
        <v>#REF!</v>
      </c>
      <c r="L206" s="333">
        <f>L207</f>
        <v>750.8</v>
      </c>
    </row>
    <row r="207" spans="1:12" ht="33" customHeight="1">
      <c r="A207" s="315" t="s">
        <v>617</v>
      </c>
      <c r="B207" s="330" t="s">
        <v>294</v>
      </c>
      <c r="C207" s="330" t="s">
        <v>388</v>
      </c>
      <c r="D207" s="330"/>
      <c r="E207" s="361"/>
      <c r="F207" s="362"/>
      <c r="G207" s="363"/>
      <c r="H207" s="363"/>
      <c r="I207" s="335">
        <f>I209</f>
        <v>653.9</v>
      </c>
      <c r="J207" s="335">
        <f>J209</f>
        <v>388.9</v>
      </c>
      <c r="K207" s="335">
        <f>K209</f>
        <v>653.9</v>
      </c>
      <c r="L207" s="336">
        <f>L209</f>
        <v>750.8</v>
      </c>
    </row>
    <row r="208" spans="1:12" ht="27.75" customHeight="1">
      <c r="A208" s="405" t="s">
        <v>310</v>
      </c>
      <c r="B208" s="338" t="s">
        <v>294</v>
      </c>
      <c r="C208" s="338" t="s">
        <v>388</v>
      </c>
      <c r="D208" s="377" t="s">
        <v>311</v>
      </c>
      <c r="E208" s="358"/>
      <c r="F208" s="359"/>
      <c r="G208" s="360"/>
      <c r="H208" s="360"/>
      <c r="I208" s="340">
        <v>653.9</v>
      </c>
      <c r="J208" s="340">
        <v>388.9</v>
      </c>
      <c r="K208" s="340">
        <v>653.9</v>
      </c>
      <c r="L208" s="322">
        <f>L209</f>
        <v>750.8</v>
      </c>
    </row>
    <row r="209" spans="1:12" ht="24" customHeight="1" thickBot="1">
      <c r="A209" s="308" t="s">
        <v>312</v>
      </c>
      <c r="B209" s="338" t="s">
        <v>294</v>
      </c>
      <c r="C209" s="338" t="s">
        <v>388</v>
      </c>
      <c r="D209" s="377" t="s">
        <v>313</v>
      </c>
      <c r="E209" s="358"/>
      <c r="F209" s="359"/>
      <c r="G209" s="360"/>
      <c r="H209" s="360"/>
      <c r="I209" s="340">
        <v>653.9</v>
      </c>
      <c r="J209" s="340">
        <v>388.9</v>
      </c>
      <c r="K209" s="340">
        <v>653.9</v>
      </c>
      <c r="L209" s="512">
        <f>'[2]Вед. 2021 (прил 4)'!N213</f>
        <v>750.8</v>
      </c>
    </row>
    <row r="210" spans="1:12" ht="15" thickBot="1">
      <c r="A210" s="678" t="s">
        <v>295</v>
      </c>
      <c r="B210" s="679"/>
      <c r="C210" s="679"/>
      <c r="D210" s="679"/>
      <c r="E210" s="680"/>
      <c r="F210" s="681"/>
      <c r="G210" s="682"/>
      <c r="H210" s="682"/>
      <c r="I210" s="683" t="e">
        <f>#REF!+#REF!</f>
        <v>#REF!</v>
      </c>
      <c r="J210" s="683" t="e">
        <f>#REF!+#REF!</f>
        <v>#REF!</v>
      </c>
      <c r="K210" s="683" t="e">
        <f>#REF!+#REF!</f>
        <v>#REF!</v>
      </c>
      <c r="L210" s="684">
        <f>'[2]Вед. 2021 (прил 4)'!N214</f>
        <v>145397.19999999998</v>
      </c>
    </row>
  </sheetData>
  <mergeCells count="2">
    <mergeCell ref="D4:L4"/>
    <mergeCell ref="A5:L6"/>
  </mergeCells>
  <pageMargins left="0.70866141732283505" right="0.70866141732283505" top="0.74803149606299202" bottom="0.74803149606299202" header="0.31496062992126" footer="0.31496062992126"/>
  <pageSetup paperSize="9" scale="7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720"/>
      <c r="G1" s="721"/>
      <c r="H1" s="721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722" t="s">
        <v>45</v>
      </c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</row>
    <row r="5" spans="1:19" ht="22.5" customHeight="1">
      <c r="A5" s="724" t="s">
        <v>48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</row>
    <row r="6" spans="1:19" ht="27.6" customHeight="1">
      <c r="A6" s="724" t="s">
        <v>49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25" t="s">
        <v>50</v>
      </c>
      <c r="P7" s="725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19" t="e">
        <f>D45+#REF!</f>
        <v>#REF!</v>
      </c>
      <c r="E44" s="19" t="e">
        <f>E45+#REF!</f>
        <v>#REF!</v>
      </c>
      <c r="F44" s="19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E222"/>
  <sheetViews>
    <sheetView tabSelected="1" workbookViewId="0">
      <selection activeCell="B1" sqref="B1"/>
    </sheetView>
  </sheetViews>
  <sheetFormatPr defaultColWidth="9.140625" defaultRowHeight="12.75"/>
  <cols>
    <col min="1" max="1" width="7.140625" style="669" customWidth="1"/>
    <col min="2" max="2" width="46.85546875" style="668" customWidth="1"/>
    <col min="3" max="3" width="9.42578125" style="668" customWidth="1"/>
    <col min="4" max="4" width="10.140625" style="669" customWidth="1"/>
    <col min="5" max="5" width="11.5703125" style="668" customWidth="1"/>
    <col min="6" max="6" width="8.7109375" style="668" customWidth="1"/>
    <col min="7" max="7" width="0.140625" style="669" hidden="1" customWidth="1"/>
    <col min="8" max="8" width="8.140625" style="670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1.7109375" customWidth="1"/>
    <col min="15" max="20" width="0" hidden="1" customWidth="1"/>
    <col min="21" max="21" width="23.140625" customWidth="1"/>
    <col min="22" max="22" width="21.140625" customWidth="1"/>
    <col min="23" max="23" width="6.7109375" customWidth="1"/>
    <col min="24" max="24" width="11.28515625" customWidth="1"/>
    <col min="25" max="25" width="9.85546875" bestFit="1" customWidth="1"/>
    <col min="26" max="27" width="9.140625" customWidth="1"/>
  </cols>
  <sheetData>
    <row r="1" spans="1:27" ht="23.25" customHeight="1">
      <c r="A1" s="686"/>
      <c r="B1" s="643" t="s">
        <v>677</v>
      </c>
      <c r="C1" s="643"/>
      <c r="D1" s="685"/>
      <c r="E1" s="643"/>
      <c r="F1" s="643"/>
      <c r="G1" s="643"/>
      <c r="H1" s="644"/>
      <c r="I1" s="3"/>
      <c r="J1" s="3"/>
      <c r="K1" s="3"/>
      <c r="L1" s="3"/>
      <c r="M1" s="3"/>
      <c r="N1" s="645" t="s">
        <v>390</v>
      </c>
    </row>
    <row r="2" spans="1:27" ht="12.75" customHeight="1">
      <c r="A2" s="687"/>
      <c r="B2" s="3"/>
      <c r="C2" s="3"/>
      <c r="D2" s="3"/>
      <c r="E2" s="3"/>
      <c r="F2" s="3"/>
      <c r="G2" s="3"/>
      <c r="H2" s="3"/>
      <c r="I2" s="3"/>
      <c r="J2" s="3"/>
      <c r="K2" s="3"/>
      <c r="L2" s="61"/>
      <c r="M2" s="61"/>
      <c r="N2" s="646" t="s">
        <v>675</v>
      </c>
    </row>
    <row r="3" spans="1:27">
      <c r="A3" s="68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48"/>
    </row>
    <row r="4" spans="1:27">
      <c r="A4" s="687"/>
      <c r="B4" s="3"/>
      <c r="C4" s="3"/>
      <c r="D4" s="3"/>
      <c r="E4" s="3"/>
      <c r="F4" s="731"/>
      <c r="G4" s="731"/>
      <c r="H4" s="731"/>
      <c r="I4" s="731"/>
      <c r="J4" s="731"/>
      <c r="K4" s="731"/>
      <c r="L4" s="731"/>
      <c r="M4" s="731"/>
      <c r="N4" s="731"/>
    </row>
    <row r="5" spans="1:27">
      <c r="A5" s="733" t="s">
        <v>618</v>
      </c>
      <c r="B5" s="733"/>
      <c r="C5" s="733" t="s">
        <v>44</v>
      </c>
      <c r="D5" s="733"/>
      <c r="E5" s="733"/>
      <c r="F5" s="733"/>
      <c r="G5" s="733"/>
      <c r="H5" s="733"/>
      <c r="I5" s="733"/>
      <c r="J5" s="733"/>
      <c r="K5" s="733"/>
      <c r="L5" s="3"/>
      <c r="M5" s="3"/>
      <c r="N5" s="3"/>
    </row>
    <row r="6" spans="1:27" ht="12.75" customHeight="1">
      <c r="A6" s="732" t="s">
        <v>619</v>
      </c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</row>
    <row r="7" spans="1:27" ht="13.5" thickBot="1">
      <c r="A7" s="650"/>
      <c r="B7" s="649"/>
      <c r="C7" s="649"/>
      <c r="D7" s="650"/>
      <c r="E7" s="650"/>
      <c r="F7" s="304"/>
      <c r="G7" s="304"/>
      <c r="H7" s="651"/>
      <c r="I7" s="3"/>
      <c r="J7" s="3"/>
      <c r="K7" s="3"/>
      <c r="L7" s="3"/>
      <c r="M7" s="3"/>
      <c r="N7" s="3"/>
    </row>
    <row r="8" spans="1:27" ht="58.5" customHeight="1" thickBot="1">
      <c r="A8" s="688" t="s">
        <v>391</v>
      </c>
      <c r="B8" s="671" t="s">
        <v>235</v>
      </c>
      <c r="C8" s="672" t="s">
        <v>392</v>
      </c>
      <c r="D8" s="672" t="s">
        <v>236</v>
      </c>
      <c r="E8" s="672" t="s">
        <v>296</v>
      </c>
      <c r="F8" s="672" t="s">
        <v>297</v>
      </c>
      <c r="G8" s="672" t="s">
        <v>237</v>
      </c>
      <c r="H8" s="673" t="s">
        <v>238</v>
      </c>
      <c r="I8" s="674" t="s">
        <v>55</v>
      </c>
      <c r="J8" s="674" t="s">
        <v>56</v>
      </c>
      <c r="K8" s="673" t="s">
        <v>239</v>
      </c>
      <c r="L8" s="674" t="s">
        <v>58</v>
      </c>
      <c r="M8" s="674" t="s">
        <v>59</v>
      </c>
      <c r="N8" s="675" t="s">
        <v>566</v>
      </c>
    </row>
    <row r="9" spans="1:27" ht="51.75" customHeight="1" thickBot="1">
      <c r="A9" s="513" t="s">
        <v>67</v>
      </c>
      <c r="B9" s="514" t="s">
        <v>620</v>
      </c>
      <c r="C9" s="515" t="s">
        <v>393</v>
      </c>
      <c r="D9" s="515"/>
      <c r="E9" s="515"/>
      <c r="F9" s="515"/>
      <c r="G9" s="515"/>
      <c r="H9" s="516" t="e">
        <f>H12+H15</f>
        <v>#REF!</v>
      </c>
      <c r="I9" s="516" t="e">
        <f>I12+I15</f>
        <v>#REF!</v>
      </c>
      <c r="J9" s="516" t="e">
        <f>J12+J15</f>
        <v>#REF!</v>
      </c>
      <c r="K9" s="517" t="e">
        <f>K10+K15</f>
        <v>#REF!</v>
      </c>
      <c r="L9" s="517" t="e">
        <f>L10+L15</f>
        <v>#REF!</v>
      </c>
      <c r="M9" s="517" t="e">
        <f>M10+M15</f>
        <v>#REF!</v>
      </c>
      <c r="N9" s="518">
        <f>N10</f>
        <v>3962.5999999999995</v>
      </c>
    </row>
    <row r="10" spans="1:27" ht="21" customHeight="1">
      <c r="A10" s="328" t="s">
        <v>394</v>
      </c>
      <c r="B10" s="519" t="s">
        <v>240</v>
      </c>
      <c r="C10" s="329" t="s">
        <v>393</v>
      </c>
      <c r="D10" s="329" t="s">
        <v>241</v>
      </c>
      <c r="E10" s="329"/>
      <c r="F10" s="329"/>
      <c r="G10" s="330"/>
      <c r="H10" s="331" t="e">
        <f>H12+H15+#REF!</f>
        <v>#REF!</v>
      </c>
      <c r="I10" s="331" t="e">
        <f>I12+I15</f>
        <v>#REF!</v>
      </c>
      <c r="J10" s="331" t="e">
        <f>J12+J15</f>
        <v>#REF!</v>
      </c>
      <c r="K10" s="332" t="e">
        <f>K12+K45+#REF!</f>
        <v>#REF!</v>
      </c>
      <c r="L10" s="332" t="e">
        <f>L12+L45+#REF!</f>
        <v>#REF!</v>
      </c>
      <c r="M10" s="332" t="e">
        <f>M12+M45+#REF!</f>
        <v>#REF!</v>
      </c>
      <c r="N10" s="333">
        <f>N12+N15+N28</f>
        <v>3962.5999999999995</v>
      </c>
    </row>
    <row r="11" spans="1:27" ht="33.75" customHeight="1">
      <c r="A11" s="328" t="s">
        <v>73</v>
      </c>
      <c r="B11" s="519" t="s">
        <v>242</v>
      </c>
      <c r="C11" s="329" t="s">
        <v>393</v>
      </c>
      <c r="D11" s="329" t="s">
        <v>243</v>
      </c>
      <c r="E11" s="329"/>
      <c r="F11" s="329"/>
      <c r="G11" s="330"/>
      <c r="H11" s="331"/>
      <c r="I11" s="331"/>
      <c r="J11" s="331"/>
      <c r="K11" s="332"/>
      <c r="L11" s="332"/>
      <c r="M11" s="332"/>
      <c r="N11" s="333">
        <f>N12</f>
        <v>1272.3</v>
      </c>
    </row>
    <row r="12" spans="1:27" ht="30.75" customHeight="1">
      <c r="A12" s="334" t="s">
        <v>76</v>
      </c>
      <c r="B12" s="305" t="s">
        <v>298</v>
      </c>
      <c r="C12" s="330" t="s">
        <v>393</v>
      </c>
      <c r="D12" s="330" t="s">
        <v>243</v>
      </c>
      <c r="E12" s="330" t="s">
        <v>299</v>
      </c>
      <c r="F12" s="330"/>
      <c r="G12" s="330"/>
      <c r="H12" s="331">
        <f t="shared" ref="H12:M12" si="0">H14</f>
        <v>753.2</v>
      </c>
      <c r="I12" s="331">
        <f t="shared" si="0"/>
        <v>530.70000000000005</v>
      </c>
      <c r="J12" s="331">
        <f t="shared" si="0"/>
        <v>753.2</v>
      </c>
      <c r="K12" s="335">
        <f t="shared" si="0"/>
        <v>918.9</v>
      </c>
      <c r="L12" s="335">
        <f t="shared" si="0"/>
        <v>606.1</v>
      </c>
      <c r="M12" s="335">
        <f t="shared" si="0"/>
        <v>918.9</v>
      </c>
      <c r="N12" s="336">
        <f>N13</f>
        <v>1272.3</v>
      </c>
    </row>
    <row r="13" spans="1:27" ht="58.5" customHeight="1">
      <c r="A13" s="337" t="s">
        <v>79</v>
      </c>
      <c r="B13" s="308" t="s">
        <v>300</v>
      </c>
      <c r="C13" s="338" t="s">
        <v>393</v>
      </c>
      <c r="D13" s="338" t="s">
        <v>243</v>
      </c>
      <c r="E13" s="338" t="s">
        <v>299</v>
      </c>
      <c r="F13" s="338" t="s">
        <v>301</v>
      </c>
      <c r="G13" s="338"/>
      <c r="H13" s="339" t="e">
        <f>[5]роспись!H9</f>
        <v>#REF!</v>
      </c>
      <c r="I13" s="339">
        <v>530.70000000000005</v>
      </c>
      <c r="J13" s="339">
        <v>753.2</v>
      </c>
      <c r="K13" s="340">
        <v>918.9</v>
      </c>
      <c r="L13" s="341">
        <v>606.1</v>
      </c>
      <c r="M13" s="342">
        <v>918.9</v>
      </c>
      <c r="N13" s="520">
        <f>N14</f>
        <v>1272.3</v>
      </c>
      <c r="O13" s="136"/>
      <c r="Z13" s="136"/>
      <c r="AA13" s="136"/>
    </row>
    <row r="14" spans="1:27" ht="33" customHeight="1">
      <c r="A14" s="337" t="s">
        <v>395</v>
      </c>
      <c r="B14" s="308" t="s">
        <v>302</v>
      </c>
      <c r="C14" s="338" t="s">
        <v>393</v>
      </c>
      <c r="D14" s="338" t="s">
        <v>243</v>
      </c>
      <c r="E14" s="338" t="s">
        <v>299</v>
      </c>
      <c r="F14" s="338" t="s">
        <v>303</v>
      </c>
      <c r="G14" s="338"/>
      <c r="H14" s="339">
        <f>[5]роспись!H10</f>
        <v>753.2</v>
      </c>
      <c r="I14" s="339">
        <v>530.70000000000005</v>
      </c>
      <c r="J14" s="339">
        <v>753.2</v>
      </c>
      <c r="K14" s="340">
        <v>918.9</v>
      </c>
      <c r="L14" s="341">
        <v>606.1</v>
      </c>
      <c r="M14" s="342">
        <v>918.9</v>
      </c>
      <c r="N14" s="322">
        <f>'[4]Функц.2020 (прил 3) '!$L$13</f>
        <v>1272.3</v>
      </c>
    </row>
    <row r="15" spans="1:27" ht="43.5" customHeight="1">
      <c r="A15" s="334" t="s">
        <v>396</v>
      </c>
      <c r="B15" s="305" t="s">
        <v>244</v>
      </c>
      <c r="C15" s="330" t="s">
        <v>393</v>
      </c>
      <c r="D15" s="330" t="s">
        <v>245</v>
      </c>
      <c r="E15" s="330"/>
      <c r="F15" s="330"/>
      <c r="G15" s="330"/>
      <c r="H15" s="331" t="e">
        <f>H25</f>
        <v>#REF!</v>
      </c>
      <c r="I15" s="331" t="e">
        <f>I25</f>
        <v>#REF!</v>
      </c>
      <c r="J15" s="331" t="e">
        <f>J25</f>
        <v>#REF!</v>
      </c>
      <c r="K15" s="335" t="e">
        <f>K25+K17</f>
        <v>#REF!</v>
      </c>
      <c r="L15" s="335" t="e">
        <f>L25+L17</f>
        <v>#REF!</v>
      </c>
      <c r="M15" s="335" t="e">
        <f>M25+M17</f>
        <v>#REF!</v>
      </c>
      <c r="N15" s="336">
        <f>N16</f>
        <v>2606.2999999999997</v>
      </c>
      <c r="Z15" s="136"/>
      <c r="AA15" s="136"/>
    </row>
    <row r="16" spans="1:27" ht="34.5" customHeight="1">
      <c r="A16" s="334" t="s">
        <v>95</v>
      </c>
      <c r="B16" s="495" t="s">
        <v>304</v>
      </c>
      <c r="C16" s="344" t="s">
        <v>393</v>
      </c>
      <c r="D16" s="344" t="s">
        <v>245</v>
      </c>
      <c r="E16" s="330" t="s">
        <v>305</v>
      </c>
      <c r="F16" s="344"/>
      <c r="G16" s="330"/>
      <c r="H16" s="331" t="e">
        <f>#REF!</f>
        <v>#REF!</v>
      </c>
      <c r="I16" s="331" t="e">
        <f>#REF!</f>
        <v>#REF!</v>
      </c>
      <c r="J16" s="331" t="e">
        <f>#REF!</f>
        <v>#REF!</v>
      </c>
      <c r="K16" s="335" t="e">
        <f>#REF!</f>
        <v>#REF!</v>
      </c>
      <c r="L16" s="335" t="e">
        <f>#REF!</f>
        <v>#REF!</v>
      </c>
      <c r="M16" s="335" t="e">
        <f>#REF!</f>
        <v>#REF!</v>
      </c>
      <c r="N16" s="336">
        <f>N25+N17</f>
        <v>2606.2999999999997</v>
      </c>
      <c r="Y16" s="136"/>
      <c r="Z16" s="136"/>
      <c r="AA16" s="136"/>
    </row>
    <row r="17" spans="1:25" ht="38.25" customHeight="1">
      <c r="A17" s="334" t="s">
        <v>397</v>
      </c>
      <c r="B17" s="305" t="s">
        <v>306</v>
      </c>
      <c r="C17" s="330" t="s">
        <v>393</v>
      </c>
      <c r="D17" s="330" t="s">
        <v>245</v>
      </c>
      <c r="E17" s="330" t="s">
        <v>307</v>
      </c>
      <c r="F17" s="330"/>
      <c r="G17" s="330"/>
      <c r="H17" s="331"/>
      <c r="I17" s="331"/>
      <c r="J17" s="331"/>
      <c r="K17" s="335" t="e">
        <f>K19+#REF!</f>
        <v>#REF!</v>
      </c>
      <c r="L17" s="335" t="e">
        <f>L19+#REF!</f>
        <v>#REF!</v>
      </c>
      <c r="M17" s="335" t="e">
        <f>M19+#REF!</f>
        <v>#REF!</v>
      </c>
      <c r="N17" s="336">
        <f>N19+N21+N22</f>
        <v>2483.1999999999998</v>
      </c>
    </row>
    <row r="18" spans="1:25" ht="63.75" customHeight="1">
      <c r="A18" s="337" t="s">
        <v>398</v>
      </c>
      <c r="B18" s="521" t="s">
        <v>308</v>
      </c>
      <c r="C18" s="338" t="s">
        <v>393</v>
      </c>
      <c r="D18" s="338" t="s">
        <v>245</v>
      </c>
      <c r="E18" s="338" t="s">
        <v>307</v>
      </c>
      <c r="F18" s="338" t="s">
        <v>301</v>
      </c>
      <c r="G18" s="338"/>
      <c r="H18" s="339"/>
      <c r="I18" s="339"/>
      <c r="J18" s="339"/>
      <c r="K18" s="346">
        <v>519.5</v>
      </c>
      <c r="L18" s="347">
        <v>330.8</v>
      </c>
      <c r="M18" s="348">
        <v>519.70000000000005</v>
      </c>
      <c r="N18" s="522">
        <f>N19</f>
        <v>1648.7</v>
      </c>
    </row>
    <row r="19" spans="1:25" ht="48.75" customHeight="1">
      <c r="A19" s="337" t="s">
        <v>399</v>
      </c>
      <c r="B19" s="521" t="s">
        <v>309</v>
      </c>
      <c r="C19" s="338" t="s">
        <v>393</v>
      </c>
      <c r="D19" s="338" t="s">
        <v>245</v>
      </c>
      <c r="E19" s="338" t="s">
        <v>307</v>
      </c>
      <c r="F19" s="338" t="s">
        <v>303</v>
      </c>
      <c r="G19" s="338"/>
      <c r="H19" s="339"/>
      <c r="I19" s="339"/>
      <c r="J19" s="339"/>
      <c r="K19" s="346">
        <v>519.5</v>
      </c>
      <c r="L19" s="347">
        <v>330.8</v>
      </c>
      <c r="M19" s="348">
        <v>519.70000000000005</v>
      </c>
      <c r="N19" s="349">
        <v>1648.7</v>
      </c>
    </row>
    <row r="20" spans="1:25" ht="27.75" customHeight="1">
      <c r="A20" s="337" t="s">
        <v>400</v>
      </c>
      <c r="B20" s="405" t="s">
        <v>310</v>
      </c>
      <c r="C20" s="338" t="s">
        <v>393</v>
      </c>
      <c r="D20" s="338" t="s">
        <v>245</v>
      </c>
      <c r="E20" s="338" t="s">
        <v>307</v>
      </c>
      <c r="F20" s="338" t="s">
        <v>311</v>
      </c>
      <c r="G20" s="338"/>
      <c r="H20" s="339"/>
      <c r="I20" s="339"/>
      <c r="J20" s="339"/>
      <c r="K20" s="346">
        <v>519.5</v>
      </c>
      <c r="L20" s="347">
        <v>330.8</v>
      </c>
      <c r="M20" s="348">
        <v>519.70000000000005</v>
      </c>
      <c r="N20" s="349">
        <f>N21</f>
        <v>784</v>
      </c>
      <c r="Y20" s="136"/>
    </row>
    <row r="21" spans="1:25" ht="34.5" customHeight="1">
      <c r="A21" s="337" t="s">
        <v>401</v>
      </c>
      <c r="B21" s="308" t="s">
        <v>312</v>
      </c>
      <c r="C21" s="338" t="s">
        <v>393</v>
      </c>
      <c r="D21" s="338" t="s">
        <v>245</v>
      </c>
      <c r="E21" s="338" t="s">
        <v>307</v>
      </c>
      <c r="F21" s="338" t="s">
        <v>313</v>
      </c>
      <c r="G21" s="338"/>
      <c r="H21" s="339"/>
      <c r="I21" s="339"/>
      <c r="J21" s="339"/>
      <c r="K21" s="346">
        <v>519.5</v>
      </c>
      <c r="L21" s="347">
        <v>330.8</v>
      </c>
      <c r="M21" s="348">
        <v>519.70000000000005</v>
      </c>
      <c r="N21" s="349">
        <v>784</v>
      </c>
    </row>
    <row r="22" spans="1:25" ht="24">
      <c r="A22" s="337" t="s">
        <v>621</v>
      </c>
      <c r="B22" s="523" t="s">
        <v>314</v>
      </c>
      <c r="C22" s="338" t="s">
        <v>393</v>
      </c>
      <c r="D22" s="338" t="s">
        <v>245</v>
      </c>
      <c r="E22" s="338" t="s">
        <v>307</v>
      </c>
      <c r="F22" s="338" t="s">
        <v>315</v>
      </c>
      <c r="G22" s="338"/>
      <c r="H22" s="339"/>
      <c r="I22" s="339"/>
      <c r="J22" s="339"/>
      <c r="K22" s="346"/>
      <c r="L22" s="351"/>
      <c r="M22" s="348"/>
      <c r="N22" s="349">
        <f>N23+N24</f>
        <v>50.5</v>
      </c>
    </row>
    <row r="23" spans="1:25" ht="31.5" customHeight="1">
      <c r="A23" s="337" t="s">
        <v>622</v>
      </c>
      <c r="B23" s="524" t="s">
        <v>402</v>
      </c>
      <c r="C23" s="338" t="s">
        <v>393</v>
      </c>
      <c r="D23" s="338" t="s">
        <v>245</v>
      </c>
      <c r="E23" s="338" t="s">
        <v>307</v>
      </c>
      <c r="F23" s="338" t="s">
        <v>317</v>
      </c>
      <c r="G23" s="338"/>
      <c r="H23" s="339"/>
      <c r="I23" s="339"/>
      <c r="J23" s="339"/>
      <c r="K23" s="346"/>
      <c r="L23" s="351"/>
      <c r="M23" s="348"/>
      <c r="N23" s="349">
        <v>1.5</v>
      </c>
    </row>
    <row r="24" spans="1:25" ht="24">
      <c r="A24" s="337" t="s">
        <v>623</v>
      </c>
      <c r="B24" s="308" t="s">
        <v>587</v>
      </c>
      <c r="C24" s="525" t="s">
        <v>393</v>
      </c>
      <c r="D24" s="432" t="s">
        <v>245</v>
      </c>
      <c r="E24" s="338" t="s">
        <v>307</v>
      </c>
      <c r="F24" s="432" t="s">
        <v>567</v>
      </c>
      <c r="G24" s="338"/>
      <c r="H24" s="339"/>
      <c r="I24" s="339"/>
      <c r="J24" s="339"/>
      <c r="K24" s="339"/>
      <c r="L24" s="339"/>
      <c r="M24" s="339"/>
      <c r="N24" s="433">
        <v>49</v>
      </c>
    </row>
    <row r="25" spans="1:25" ht="39.75" customHeight="1">
      <c r="A25" s="334" t="s">
        <v>403</v>
      </c>
      <c r="B25" s="495" t="s">
        <v>318</v>
      </c>
      <c r="C25" s="344" t="s">
        <v>393</v>
      </c>
      <c r="D25" s="344" t="s">
        <v>245</v>
      </c>
      <c r="E25" s="330" t="s">
        <v>319</v>
      </c>
      <c r="F25" s="344"/>
      <c r="G25" s="330"/>
      <c r="H25" s="331" t="e">
        <f>#REF!</f>
        <v>#REF!</v>
      </c>
      <c r="I25" s="331" t="e">
        <f>#REF!</f>
        <v>#REF!</v>
      </c>
      <c r="J25" s="331" t="e">
        <f>#REF!</f>
        <v>#REF!</v>
      </c>
      <c r="K25" s="335" t="e">
        <f>#REF!</f>
        <v>#REF!</v>
      </c>
      <c r="L25" s="335" t="e">
        <f>#REF!</f>
        <v>#REF!</v>
      </c>
      <c r="M25" s="335" t="e">
        <f>#REF!</f>
        <v>#REF!</v>
      </c>
      <c r="N25" s="526">
        <f>N26</f>
        <v>123.1</v>
      </c>
    </row>
    <row r="26" spans="1:25" ht="60">
      <c r="A26" s="337" t="s">
        <v>404</v>
      </c>
      <c r="B26" s="308" t="s">
        <v>300</v>
      </c>
      <c r="C26" s="338" t="s">
        <v>393</v>
      </c>
      <c r="D26" s="338" t="s">
        <v>245</v>
      </c>
      <c r="E26" s="338" t="s">
        <v>319</v>
      </c>
      <c r="F26" s="338" t="s">
        <v>301</v>
      </c>
      <c r="G26" s="338"/>
      <c r="H26" s="339" t="e">
        <f>[5]роспись!H13</f>
        <v>#REF!</v>
      </c>
      <c r="I26" s="339">
        <v>530.70000000000005</v>
      </c>
      <c r="J26" s="339">
        <v>753.2</v>
      </c>
      <c r="K26" s="340">
        <v>918.9</v>
      </c>
      <c r="L26" s="341">
        <v>606.1</v>
      </c>
      <c r="M26" s="342">
        <v>918.9</v>
      </c>
      <c r="N26" s="322">
        <f>N27</f>
        <v>123.1</v>
      </c>
    </row>
    <row r="27" spans="1:25" ht="36">
      <c r="A27" s="337" t="s">
        <v>405</v>
      </c>
      <c r="B27" s="308" t="s">
        <v>302</v>
      </c>
      <c r="C27" s="338" t="s">
        <v>393</v>
      </c>
      <c r="D27" s="338" t="s">
        <v>245</v>
      </c>
      <c r="E27" s="338" t="s">
        <v>319</v>
      </c>
      <c r="F27" s="338" t="s">
        <v>303</v>
      </c>
      <c r="G27" s="338"/>
      <c r="H27" s="339" t="e">
        <f>[5]роспись!H14</f>
        <v>#REF!</v>
      </c>
      <c r="I27" s="339">
        <v>530.70000000000005</v>
      </c>
      <c r="J27" s="339">
        <v>753.2</v>
      </c>
      <c r="K27" s="340">
        <v>918.9</v>
      </c>
      <c r="L27" s="341">
        <v>606.1</v>
      </c>
      <c r="M27" s="342">
        <v>918.9</v>
      </c>
      <c r="N27" s="322">
        <v>123.1</v>
      </c>
    </row>
    <row r="28" spans="1:25">
      <c r="A28" s="527" t="s">
        <v>169</v>
      </c>
      <c r="B28" s="519" t="s">
        <v>240</v>
      </c>
      <c r="C28" s="338" t="s">
        <v>393</v>
      </c>
      <c r="D28" s="338" t="s">
        <v>241</v>
      </c>
      <c r="E28" s="338"/>
      <c r="F28" s="338"/>
      <c r="G28" s="338"/>
      <c r="H28" s="339"/>
      <c r="I28" s="339"/>
      <c r="J28" s="339"/>
      <c r="K28" s="340"/>
      <c r="L28" s="407"/>
      <c r="M28" s="342"/>
      <c r="N28" s="336">
        <f>N29</f>
        <v>84</v>
      </c>
    </row>
    <row r="29" spans="1:25" ht="43.5" customHeight="1">
      <c r="A29" s="528" t="s">
        <v>73</v>
      </c>
      <c r="B29" s="500" t="s">
        <v>344</v>
      </c>
      <c r="C29" s="330" t="s">
        <v>393</v>
      </c>
      <c r="D29" s="330" t="s">
        <v>254</v>
      </c>
      <c r="E29" s="330" t="s">
        <v>345</v>
      </c>
      <c r="F29" s="330"/>
      <c r="G29" s="338"/>
      <c r="H29" s="339">
        <f>H31</f>
        <v>70</v>
      </c>
      <c r="I29" s="339">
        <f t="shared" ref="I29:N29" si="1">I31</f>
        <v>0</v>
      </c>
      <c r="J29" s="339">
        <f t="shared" si="1"/>
        <v>20</v>
      </c>
      <c r="K29" s="335">
        <f t="shared" si="1"/>
        <v>60</v>
      </c>
      <c r="L29" s="335">
        <f t="shared" si="1"/>
        <v>30</v>
      </c>
      <c r="M29" s="335">
        <f t="shared" si="1"/>
        <v>60</v>
      </c>
      <c r="N29" s="526">
        <f t="shared" si="1"/>
        <v>84</v>
      </c>
    </row>
    <row r="30" spans="1:25" ht="24">
      <c r="A30" s="529" t="s">
        <v>76</v>
      </c>
      <c r="B30" s="321" t="s">
        <v>314</v>
      </c>
      <c r="C30" s="338" t="s">
        <v>393</v>
      </c>
      <c r="D30" s="338" t="s">
        <v>254</v>
      </c>
      <c r="E30" s="338" t="s">
        <v>345</v>
      </c>
      <c r="F30" s="338" t="s">
        <v>315</v>
      </c>
      <c r="G30" s="338"/>
      <c r="H30" s="339">
        <v>70</v>
      </c>
      <c r="I30" s="339"/>
      <c r="J30" s="339">
        <v>20</v>
      </c>
      <c r="K30" s="340">
        <v>60</v>
      </c>
      <c r="L30" s="347">
        <v>30</v>
      </c>
      <c r="M30" s="348">
        <v>60</v>
      </c>
      <c r="N30" s="322">
        <f>N31</f>
        <v>84</v>
      </c>
    </row>
    <row r="31" spans="1:25" ht="24">
      <c r="A31" s="529" t="s">
        <v>79</v>
      </c>
      <c r="B31" s="321" t="s">
        <v>316</v>
      </c>
      <c r="C31" s="338" t="s">
        <v>393</v>
      </c>
      <c r="D31" s="338" t="s">
        <v>254</v>
      </c>
      <c r="E31" s="338" t="s">
        <v>345</v>
      </c>
      <c r="F31" s="338" t="s">
        <v>317</v>
      </c>
      <c r="G31" s="338"/>
      <c r="H31" s="339">
        <v>70</v>
      </c>
      <c r="I31" s="339"/>
      <c r="J31" s="339">
        <v>20</v>
      </c>
      <c r="K31" s="340">
        <v>60</v>
      </c>
      <c r="L31" s="347">
        <v>30</v>
      </c>
      <c r="M31" s="348">
        <v>60</v>
      </c>
      <c r="N31" s="322">
        <f>'[4]Функц.2020 (прил 3) '!$L$28</f>
        <v>84</v>
      </c>
    </row>
    <row r="32" spans="1:25" ht="13.5">
      <c r="A32" s="337" t="s">
        <v>406</v>
      </c>
      <c r="B32" s="519" t="s">
        <v>240</v>
      </c>
      <c r="C32" s="330" t="s">
        <v>407</v>
      </c>
      <c r="D32" s="330" t="s">
        <v>241</v>
      </c>
      <c r="E32" s="338"/>
      <c r="F32" s="338"/>
      <c r="G32" s="338"/>
      <c r="H32" s="339"/>
      <c r="I32" s="339"/>
      <c r="J32" s="339"/>
      <c r="K32" s="342"/>
      <c r="L32" s="341"/>
      <c r="M32" s="342"/>
      <c r="N32" s="336">
        <f>N33</f>
        <v>0</v>
      </c>
      <c r="O32" s="530"/>
      <c r="P32" s="531"/>
    </row>
    <row r="33" spans="1:25" ht="25.5" customHeight="1">
      <c r="A33" s="528" t="s">
        <v>73</v>
      </c>
      <c r="B33" s="500" t="s">
        <v>248</v>
      </c>
      <c r="C33" s="357" t="s">
        <v>407</v>
      </c>
      <c r="D33" s="330" t="s">
        <v>249</v>
      </c>
      <c r="E33" s="330" t="s">
        <v>408</v>
      </c>
      <c r="F33" s="330"/>
      <c r="G33" s="330"/>
      <c r="H33" s="330"/>
      <c r="I33" s="330"/>
      <c r="J33" s="330"/>
      <c r="K33" s="330"/>
      <c r="L33" s="330"/>
      <c r="M33" s="330"/>
      <c r="N33" s="336">
        <f>N34</f>
        <v>0</v>
      </c>
      <c r="O33" s="532"/>
      <c r="P33" s="533"/>
    </row>
    <row r="34" spans="1:25" ht="28.5" customHeight="1">
      <c r="A34" s="529" t="s">
        <v>76</v>
      </c>
      <c r="B34" s="534" t="s">
        <v>331</v>
      </c>
      <c r="C34" s="312" t="s">
        <v>407</v>
      </c>
      <c r="D34" s="312" t="s">
        <v>249</v>
      </c>
      <c r="E34" s="312" t="s">
        <v>408</v>
      </c>
      <c r="F34" s="312" t="s">
        <v>311</v>
      </c>
      <c r="G34" s="535"/>
      <c r="H34" s="536"/>
      <c r="I34" s="536"/>
      <c r="J34" s="536"/>
      <c r="K34" s="537"/>
      <c r="L34" s="538"/>
      <c r="M34" s="538"/>
      <c r="N34" s="322">
        <f>N35</f>
        <v>0</v>
      </c>
      <c r="O34" s="532"/>
      <c r="P34" s="533"/>
    </row>
    <row r="35" spans="1:25" ht="30" customHeight="1" thickBot="1">
      <c r="A35" s="539" t="s">
        <v>79</v>
      </c>
      <c r="B35" s="540" t="s">
        <v>332</v>
      </c>
      <c r="C35" s="541" t="s">
        <v>407</v>
      </c>
      <c r="D35" s="541" t="s">
        <v>249</v>
      </c>
      <c r="E35" s="541" t="s">
        <v>408</v>
      </c>
      <c r="F35" s="541" t="s">
        <v>313</v>
      </c>
      <c r="G35" s="542"/>
      <c r="H35" s="543"/>
      <c r="I35" s="543"/>
      <c r="J35" s="543"/>
      <c r="K35" s="544"/>
      <c r="L35" s="545"/>
      <c r="M35" s="545"/>
      <c r="N35" s="349">
        <v>0</v>
      </c>
      <c r="X35" s="136"/>
    </row>
    <row r="36" spans="1:25" ht="44.25" customHeight="1" thickBot="1">
      <c r="A36" s="546" t="s">
        <v>169</v>
      </c>
      <c r="B36" s="514" t="s">
        <v>624</v>
      </c>
      <c r="C36" s="515" t="s">
        <v>407</v>
      </c>
      <c r="D36" s="515"/>
      <c r="E36" s="515"/>
      <c r="F36" s="515"/>
      <c r="G36" s="547"/>
      <c r="H36" s="548"/>
      <c r="I36" s="548"/>
      <c r="J36" s="548"/>
      <c r="K36" s="549"/>
      <c r="L36" s="550"/>
      <c r="M36" s="550"/>
      <c r="N36" s="386">
        <f>N37</f>
        <v>2286.4</v>
      </c>
      <c r="P36" s="136" t="e">
        <f>#REF!</f>
        <v>#REF!</v>
      </c>
      <c r="Q36" s="136"/>
      <c r="R36" s="136"/>
    </row>
    <row r="37" spans="1:25" ht="24.75" customHeight="1" thickBot="1">
      <c r="A37" s="328" t="s">
        <v>394</v>
      </c>
      <c r="B37" s="519" t="s">
        <v>240</v>
      </c>
      <c r="C37" s="329" t="s">
        <v>407</v>
      </c>
      <c r="D37" s="329" t="s">
        <v>241</v>
      </c>
      <c r="E37" s="551"/>
      <c r="F37" s="551"/>
      <c r="G37" s="552"/>
      <c r="H37" s="553"/>
      <c r="I37" s="553"/>
      <c r="J37" s="553"/>
      <c r="K37" s="554"/>
      <c r="L37" s="555"/>
      <c r="M37" s="555"/>
      <c r="N37" s="398">
        <f>N38</f>
        <v>2286.4</v>
      </c>
      <c r="P37" s="136">
        <f>N38+N11+N15-N50-N53</f>
        <v>5805.3</v>
      </c>
      <c r="Y37" s="136"/>
    </row>
    <row r="38" spans="1:25" s="689" customFormat="1" ht="30" customHeight="1">
      <c r="A38" s="556" t="s">
        <v>73</v>
      </c>
      <c r="B38" s="557" t="s">
        <v>625</v>
      </c>
      <c r="C38" s="499" t="s">
        <v>407</v>
      </c>
      <c r="D38" s="499" t="s">
        <v>249</v>
      </c>
      <c r="E38" s="499" t="s">
        <v>626</v>
      </c>
      <c r="F38" s="499"/>
      <c r="G38" s="558"/>
      <c r="H38" s="559"/>
      <c r="I38" s="559"/>
      <c r="J38" s="559"/>
      <c r="K38" s="560"/>
      <c r="L38" s="561"/>
      <c r="M38" s="561"/>
      <c r="N38" s="412">
        <f>N39+N40</f>
        <v>2286.4</v>
      </c>
      <c r="P38" s="690" t="e">
        <f>P35-P36</f>
        <v>#REF!</v>
      </c>
    </row>
    <row r="39" spans="1:25" ht="24">
      <c r="A39" s="556" t="s">
        <v>76</v>
      </c>
      <c r="B39" s="364" t="s">
        <v>568</v>
      </c>
      <c r="C39" s="499" t="s">
        <v>407</v>
      </c>
      <c r="D39" s="499" t="s">
        <v>249</v>
      </c>
      <c r="E39" s="499" t="s">
        <v>626</v>
      </c>
      <c r="F39" s="499" t="s">
        <v>303</v>
      </c>
      <c r="G39" s="558"/>
      <c r="H39" s="559"/>
      <c r="I39" s="559"/>
      <c r="J39" s="559"/>
      <c r="K39" s="560"/>
      <c r="L39" s="561"/>
      <c r="M39" s="561"/>
      <c r="N39" s="562">
        <v>839.6</v>
      </c>
      <c r="P39" s="136" t="e">
        <f>P36-P37</f>
        <v>#REF!</v>
      </c>
    </row>
    <row r="40" spans="1:25" ht="31.5" customHeight="1" thickBot="1">
      <c r="A40" s="556" t="s">
        <v>82</v>
      </c>
      <c r="B40" s="364" t="s">
        <v>570</v>
      </c>
      <c r="C40" s="499" t="s">
        <v>407</v>
      </c>
      <c r="D40" s="499" t="s">
        <v>249</v>
      </c>
      <c r="E40" s="499" t="s">
        <v>626</v>
      </c>
      <c r="F40" s="499" t="s">
        <v>313</v>
      </c>
      <c r="G40" s="558"/>
      <c r="H40" s="559"/>
      <c r="I40" s="559"/>
      <c r="J40" s="559"/>
      <c r="K40" s="560"/>
      <c r="L40" s="561"/>
      <c r="M40" s="561"/>
      <c r="N40" s="412">
        <v>1446.8</v>
      </c>
    </row>
    <row r="41" spans="1:25" ht="36.75" thickBot="1">
      <c r="A41" s="546" t="s">
        <v>406</v>
      </c>
      <c r="B41" s="514" t="s">
        <v>627</v>
      </c>
      <c r="C41" s="515" t="s">
        <v>409</v>
      </c>
      <c r="D41" s="515"/>
      <c r="E41" s="515"/>
      <c r="F41" s="515"/>
      <c r="G41" s="329"/>
      <c r="H41" s="388" t="e">
        <f>H42+#REF!+#REF!</f>
        <v>#REF!</v>
      </c>
      <c r="I41" s="388" t="e">
        <f>I42+#REF!+#REF!</f>
        <v>#REF!</v>
      </c>
      <c r="J41" s="388" t="e">
        <f>J42+#REF!+#REF!</f>
        <v>#REF!</v>
      </c>
      <c r="K41" s="517" t="e">
        <f>K42+K92+K115+K160+K172+K191+#REF!+K209+K105</f>
        <v>#REF!</v>
      </c>
      <c r="L41" s="517" t="e">
        <f>L42+L92+L115+L160+L172+L191+#REF!+L209+L105</f>
        <v>#REF!</v>
      </c>
      <c r="M41" s="517" t="e">
        <f>M42+M92+M115+M160+M172+M191+#REF!+M209+M105</f>
        <v>#REF!</v>
      </c>
      <c r="N41" s="518">
        <f>N42+N92+N97+N115+N160+N172+N192+N197+N200+N209</f>
        <v>139148.19999999998</v>
      </c>
      <c r="X41" s="136"/>
      <c r="Y41" s="136"/>
    </row>
    <row r="42" spans="1:25" ht="20.25" customHeight="1">
      <c r="A42" s="328" t="s">
        <v>394</v>
      </c>
      <c r="B42" s="519" t="s">
        <v>240</v>
      </c>
      <c r="C42" s="329" t="s">
        <v>409</v>
      </c>
      <c r="D42" s="329" t="s">
        <v>241</v>
      </c>
      <c r="E42" s="329"/>
      <c r="F42" s="329"/>
      <c r="G42" s="330"/>
      <c r="H42" s="331" t="e">
        <f>H43+#REF!+H47</f>
        <v>#REF!</v>
      </c>
      <c r="I42" s="331" t="e">
        <f>I43+#REF!</f>
        <v>#REF!</v>
      </c>
      <c r="J42" s="331" t="e">
        <f>J43+#REF!</f>
        <v>#REF!</v>
      </c>
      <c r="K42" s="332" t="e">
        <f>K43+K60+K64</f>
        <v>#REF!</v>
      </c>
      <c r="L42" s="332" t="e">
        <f>L43+L60+L64</f>
        <v>#REF!</v>
      </c>
      <c r="M42" s="332" t="e">
        <f>M43+M60+M64</f>
        <v>#REF!</v>
      </c>
      <c r="N42" s="563">
        <f>N43+N60+N64</f>
        <v>11465.5</v>
      </c>
    </row>
    <row r="43" spans="1:25" ht="48">
      <c r="A43" s="564" t="s">
        <v>410</v>
      </c>
      <c r="B43" s="305" t="s">
        <v>246</v>
      </c>
      <c r="C43" s="330" t="s">
        <v>409</v>
      </c>
      <c r="D43" s="330" t="s">
        <v>247</v>
      </c>
      <c r="E43" s="330"/>
      <c r="F43" s="330"/>
      <c r="G43" s="338"/>
      <c r="H43" s="339" t="e">
        <f>#REF!</f>
        <v>#REF!</v>
      </c>
      <c r="I43" s="339" t="e">
        <f>#REF!</f>
        <v>#REF!</v>
      </c>
      <c r="J43" s="339" t="e">
        <f>#REF!</f>
        <v>#REF!</v>
      </c>
      <c r="K43" s="335" t="e">
        <f>#REF!+K45+#REF!</f>
        <v>#REF!</v>
      </c>
      <c r="L43" s="335" t="e">
        <f>#REF!+L45+#REF!</f>
        <v>#REF!</v>
      </c>
      <c r="M43" s="335" t="e">
        <f>#REF!+M45+#REF!</f>
        <v>#REF!</v>
      </c>
      <c r="N43" s="336">
        <f>N44+N55</f>
        <v>9905.7999999999993</v>
      </c>
    </row>
    <row r="44" spans="1:25" ht="44.25" customHeight="1">
      <c r="A44" s="564" t="s">
        <v>76</v>
      </c>
      <c r="B44" s="305" t="s">
        <v>320</v>
      </c>
      <c r="C44" s="330" t="s">
        <v>409</v>
      </c>
      <c r="D44" s="330" t="s">
        <v>247</v>
      </c>
      <c r="E44" s="330" t="s">
        <v>321</v>
      </c>
      <c r="F44" s="330"/>
      <c r="G44" s="330"/>
      <c r="H44" s="331">
        <v>812</v>
      </c>
      <c r="I44" s="331">
        <v>615.29999999999995</v>
      </c>
      <c r="J44" s="331">
        <v>812</v>
      </c>
      <c r="K44" s="335" t="e">
        <f>#REF!</f>
        <v>#REF!</v>
      </c>
      <c r="L44" s="335" t="e">
        <f>#REF!</f>
        <v>#REF!</v>
      </c>
      <c r="M44" s="335" t="e">
        <f>#REF!</f>
        <v>#REF!</v>
      </c>
      <c r="N44" s="336">
        <f>N45+N52</f>
        <v>9005.4</v>
      </c>
    </row>
    <row r="45" spans="1:25" ht="36" customHeight="1">
      <c r="A45" s="528" t="s">
        <v>82</v>
      </c>
      <c r="B45" s="500" t="s">
        <v>322</v>
      </c>
      <c r="C45" s="330" t="s">
        <v>409</v>
      </c>
      <c r="D45" s="330" t="s">
        <v>247</v>
      </c>
      <c r="E45" s="330" t="s">
        <v>323</v>
      </c>
      <c r="F45" s="330"/>
      <c r="G45" s="330"/>
      <c r="H45" s="331">
        <f>[5]роспись!H22</f>
        <v>8080</v>
      </c>
      <c r="I45" s="331">
        <v>5102.6000000000004</v>
      </c>
      <c r="J45" s="331">
        <v>8080</v>
      </c>
      <c r="K45" s="335" t="e">
        <f>K47+K49</f>
        <v>#REF!</v>
      </c>
      <c r="L45" s="335" t="e">
        <f>L47+L49</f>
        <v>#REF!</v>
      </c>
      <c r="M45" s="335" t="e">
        <f>M47+M49</f>
        <v>#REF!</v>
      </c>
      <c r="N45" s="336">
        <f>N46+N48+N50</f>
        <v>8649.5</v>
      </c>
    </row>
    <row r="46" spans="1:25" ht="48">
      <c r="A46" s="565" t="s">
        <v>85</v>
      </c>
      <c r="B46" s="308" t="s">
        <v>308</v>
      </c>
      <c r="C46" s="338" t="s">
        <v>409</v>
      </c>
      <c r="D46" s="338" t="s">
        <v>247</v>
      </c>
      <c r="E46" s="338" t="s">
        <v>323</v>
      </c>
      <c r="F46" s="338" t="s">
        <v>301</v>
      </c>
      <c r="G46" s="312" t="s">
        <v>411</v>
      </c>
      <c r="H46" s="353">
        <f>H47</f>
        <v>12.7</v>
      </c>
      <c r="I46" s="353">
        <f>I47</f>
        <v>0</v>
      </c>
      <c r="J46" s="353" t="str">
        <f>J47</f>
        <v>12,7</v>
      </c>
      <c r="K46" s="340">
        <v>8250.9</v>
      </c>
      <c r="L46" s="353">
        <v>5168.5</v>
      </c>
      <c r="M46" s="353">
        <v>8250.9</v>
      </c>
      <c r="N46" s="354">
        <f>N47</f>
        <v>6989.8</v>
      </c>
    </row>
    <row r="47" spans="1:25" ht="24">
      <c r="A47" s="565" t="s">
        <v>412</v>
      </c>
      <c r="B47" s="308" t="s">
        <v>309</v>
      </c>
      <c r="C47" s="338" t="s">
        <v>409</v>
      </c>
      <c r="D47" s="338" t="s">
        <v>247</v>
      </c>
      <c r="E47" s="338" t="s">
        <v>323</v>
      </c>
      <c r="F47" s="338" t="s">
        <v>303</v>
      </c>
      <c r="G47" s="312" t="s">
        <v>411</v>
      </c>
      <c r="H47" s="353">
        <f>H49</f>
        <v>12.7</v>
      </c>
      <c r="I47" s="353">
        <f>I49</f>
        <v>0</v>
      </c>
      <c r="J47" s="353" t="str">
        <f>J49</f>
        <v>12,7</v>
      </c>
      <c r="K47" s="340">
        <v>8250.9</v>
      </c>
      <c r="L47" s="353">
        <v>5168.5</v>
      </c>
      <c r="M47" s="353">
        <v>8250.9</v>
      </c>
      <c r="N47" s="566">
        <v>6989.8</v>
      </c>
    </row>
    <row r="48" spans="1:25" ht="32.25" customHeight="1">
      <c r="A48" s="565" t="s">
        <v>413</v>
      </c>
      <c r="B48" s="405" t="s">
        <v>310</v>
      </c>
      <c r="C48" s="338" t="s">
        <v>409</v>
      </c>
      <c r="D48" s="338" t="s">
        <v>247</v>
      </c>
      <c r="E48" s="338" t="s">
        <v>323</v>
      </c>
      <c r="F48" s="338" t="s">
        <v>311</v>
      </c>
      <c r="G48" s="312" t="s">
        <v>411</v>
      </c>
      <c r="H48" s="353" t="e">
        <f>[5]роспись!H36</f>
        <v>#REF!</v>
      </c>
      <c r="I48" s="353"/>
      <c r="J48" s="353" t="s">
        <v>414</v>
      </c>
      <c r="K48" s="340" t="e">
        <f>K49+#REF!</f>
        <v>#REF!</v>
      </c>
      <c r="L48" s="340" t="e">
        <f>L49+#REF!</f>
        <v>#REF!</v>
      </c>
      <c r="M48" s="340" t="e">
        <f>M49+#REF!</f>
        <v>#REF!</v>
      </c>
      <c r="N48" s="322">
        <f>N49</f>
        <v>1655.9</v>
      </c>
    </row>
    <row r="49" spans="1:14" ht="36">
      <c r="A49" s="565" t="s">
        <v>415</v>
      </c>
      <c r="B49" s="308" t="s">
        <v>312</v>
      </c>
      <c r="C49" s="338" t="s">
        <v>409</v>
      </c>
      <c r="D49" s="338" t="s">
        <v>247</v>
      </c>
      <c r="E49" s="338" t="s">
        <v>323</v>
      </c>
      <c r="F49" s="338" t="s">
        <v>313</v>
      </c>
      <c r="G49" s="312" t="s">
        <v>411</v>
      </c>
      <c r="H49" s="353">
        <f>[5]роспись!H37</f>
        <v>12.7</v>
      </c>
      <c r="I49" s="353"/>
      <c r="J49" s="353" t="s">
        <v>414</v>
      </c>
      <c r="K49" s="340" t="e">
        <f>#REF!+#REF!</f>
        <v>#REF!</v>
      </c>
      <c r="L49" s="340" t="e">
        <f>#REF!+#REF!</f>
        <v>#REF!</v>
      </c>
      <c r="M49" s="340" t="e">
        <f>#REF!+#REF!</f>
        <v>#REF!</v>
      </c>
      <c r="N49" s="322">
        <v>1655.9</v>
      </c>
    </row>
    <row r="50" spans="1:14" ht="24">
      <c r="A50" s="565" t="s">
        <v>416</v>
      </c>
      <c r="B50" s="405" t="s">
        <v>314</v>
      </c>
      <c r="C50" s="567" t="s">
        <v>409</v>
      </c>
      <c r="D50" s="567" t="s">
        <v>247</v>
      </c>
      <c r="E50" s="338" t="s">
        <v>323</v>
      </c>
      <c r="F50" s="338" t="s">
        <v>315</v>
      </c>
      <c r="G50" s="312" t="s">
        <v>411</v>
      </c>
      <c r="H50" s="353" t="e">
        <f>[5]роспись!H38</f>
        <v>#REF!</v>
      </c>
      <c r="I50" s="353"/>
      <c r="J50" s="353" t="s">
        <v>414</v>
      </c>
      <c r="K50" s="340" t="e">
        <f>K51+#REF!</f>
        <v>#REF!</v>
      </c>
      <c r="L50" s="340" t="e">
        <f>L51+#REF!</f>
        <v>#REF!</v>
      </c>
      <c r="M50" s="340" t="e">
        <f>M51+#REF!</f>
        <v>#REF!</v>
      </c>
      <c r="N50" s="520">
        <f>N51</f>
        <v>3.8</v>
      </c>
    </row>
    <row r="51" spans="1:14" ht="25.5" customHeight="1">
      <c r="A51" s="565" t="s">
        <v>417</v>
      </c>
      <c r="B51" s="524" t="s">
        <v>402</v>
      </c>
      <c r="C51" s="567" t="s">
        <v>409</v>
      </c>
      <c r="D51" s="567" t="s">
        <v>247</v>
      </c>
      <c r="E51" s="338" t="s">
        <v>323</v>
      </c>
      <c r="F51" s="338" t="s">
        <v>317</v>
      </c>
      <c r="G51" s="312" t="s">
        <v>411</v>
      </c>
      <c r="H51" s="353" t="e">
        <f>[5]роспись!H39</f>
        <v>#REF!</v>
      </c>
      <c r="I51" s="353"/>
      <c r="J51" s="353" t="s">
        <v>414</v>
      </c>
      <c r="K51" s="340" t="e">
        <f>#REF!+#REF!</f>
        <v>#REF!</v>
      </c>
      <c r="L51" s="340" t="e">
        <f>#REF!+#REF!</f>
        <v>#REF!</v>
      </c>
      <c r="M51" s="340" t="e">
        <f>#REF!+#REF!</f>
        <v>#REF!</v>
      </c>
      <c r="N51" s="322">
        <v>3.8</v>
      </c>
    </row>
    <row r="52" spans="1:14" ht="27" customHeight="1">
      <c r="A52" s="528" t="s">
        <v>89</v>
      </c>
      <c r="B52" s="568" t="s">
        <v>324</v>
      </c>
      <c r="C52" s="535" t="s">
        <v>409</v>
      </c>
      <c r="D52" s="535" t="s">
        <v>247</v>
      </c>
      <c r="E52" s="330" t="s">
        <v>325</v>
      </c>
      <c r="F52" s="330"/>
      <c r="G52" s="357"/>
      <c r="H52" s="569"/>
      <c r="I52" s="569"/>
      <c r="J52" s="569"/>
      <c r="K52" s="335"/>
      <c r="L52" s="335"/>
      <c r="M52" s="335"/>
      <c r="N52" s="526">
        <f>N53</f>
        <v>355.9</v>
      </c>
    </row>
    <row r="53" spans="1:14" ht="16.5" customHeight="1">
      <c r="A53" s="565" t="s">
        <v>418</v>
      </c>
      <c r="B53" s="521" t="s">
        <v>326</v>
      </c>
      <c r="C53" s="567" t="s">
        <v>409</v>
      </c>
      <c r="D53" s="567" t="s">
        <v>247</v>
      </c>
      <c r="E53" s="338" t="s">
        <v>325</v>
      </c>
      <c r="F53" s="338" t="s">
        <v>301</v>
      </c>
      <c r="G53" s="312"/>
      <c r="H53" s="353"/>
      <c r="I53" s="353"/>
      <c r="J53" s="353"/>
      <c r="K53" s="340"/>
      <c r="L53" s="340"/>
      <c r="M53" s="340"/>
      <c r="N53" s="322">
        <f>N54</f>
        <v>355.9</v>
      </c>
    </row>
    <row r="54" spans="1:14" ht="21" customHeight="1">
      <c r="A54" s="565" t="s">
        <v>419</v>
      </c>
      <c r="B54" s="570" t="s">
        <v>327</v>
      </c>
      <c r="C54" s="567" t="s">
        <v>409</v>
      </c>
      <c r="D54" s="567" t="s">
        <v>247</v>
      </c>
      <c r="E54" s="338" t="s">
        <v>325</v>
      </c>
      <c r="F54" s="338" t="s">
        <v>303</v>
      </c>
      <c r="G54" s="312"/>
      <c r="H54" s="353"/>
      <c r="I54" s="353"/>
      <c r="J54" s="353"/>
      <c r="K54" s="340"/>
      <c r="L54" s="340"/>
      <c r="M54" s="340"/>
      <c r="N54" s="322">
        <v>355.9</v>
      </c>
    </row>
    <row r="55" spans="1:14" ht="34.5" customHeight="1">
      <c r="A55" s="528" t="s">
        <v>420</v>
      </c>
      <c r="B55" s="500" t="s">
        <v>330</v>
      </c>
      <c r="C55" s="330" t="s">
        <v>409</v>
      </c>
      <c r="D55" s="330" t="s">
        <v>247</v>
      </c>
      <c r="E55" s="357" t="s">
        <v>329</v>
      </c>
      <c r="F55" s="330"/>
      <c r="G55" s="361"/>
      <c r="H55" s="362"/>
      <c r="I55" s="363"/>
      <c r="J55" s="363"/>
      <c r="K55" s="335">
        <v>657.2</v>
      </c>
      <c r="L55" s="335">
        <v>424.8</v>
      </c>
      <c r="M55" s="335">
        <v>657.2</v>
      </c>
      <c r="N55" s="526">
        <f>N56+N58</f>
        <v>900.4</v>
      </c>
    </row>
    <row r="56" spans="1:14" ht="48">
      <c r="A56" s="565" t="s">
        <v>421</v>
      </c>
      <c r="B56" s="308" t="s">
        <v>308</v>
      </c>
      <c r="C56" s="338" t="s">
        <v>409</v>
      </c>
      <c r="D56" s="338" t="s">
        <v>247</v>
      </c>
      <c r="E56" s="312" t="s">
        <v>329</v>
      </c>
      <c r="F56" s="338" t="s">
        <v>301</v>
      </c>
      <c r="G56" s="358"/>
      <c r="H56" s="359"/>
      <c r="I56" s="360"/>
      <c r="J56" s="360"/>
      <c r="K56" s="340"/>
      <c r="L56" s="340"/>
      <c r="M56" s="340"/>
      <c r="N56" s="322">
        <f>N57</f>
        <v>829.8</v>
      </c>
    </row>
    <row r="57" spans="1:14" ht="24">
      <c r="A57" s="565" t="s">
        <v>422</v>
      </c>
      <c r="B57" s="308" t="s">
        <v>309</v>
      </c>
      <c r="C57" s="338" t="s">
        <v>409</v>
      </c>
      <c r="D57" s="338" t="s">
        <v>247</v>
      </c>
      <c r="E57" s="312" t="s">
        <v>329</v>
      </c>
      <c r="F57" s="338" t="s">
        <v>303</v>
      </c>
      <c r="G57" s="358"/>
      <c r="H57" s="359"/>
      <c r="I57" s="360"/>
      <c r="J57" s="360"/>
      <c r="K57" s="340"/>
      <c r="L57" s="340"/>
      <c r="M57" s="340"/>
      <c r="N57" s="322">
        <f>'[7]Функц.2020 (прил 3) '!$L$50</f>
        <v>829.8</v>
      </c>
    </row>
    <row r="58" spans="1:14" ht="35.25" customHeight="1">
      <c r="A58" s="565" t="s">
        <v>423</v>
      </c>
      <c r="B58" s="405" t="s">
        <v>310</v>
      </c>
      <c r="C58" s="338" t="s">
        <v>409</v>
      </c>
      <c r="D58" s="338" t="s">
        <v>247</v>
      </c>
      <c r="E58" s="312" t="s">
        <v>329</v>
      </c>
      <c r="F58" s="338" t="s">
        <v>311</v>
      </c>
      <c r="G58" s="358"/>
      <c r="H58" s="359"/>
      <c r="I58" s="360"/>
      <c r="J58" s="360"/>
      <c r="K58" s="340"/>
      <c r="L58" s="340"/>
      <c r="M58" s="340"/>
      <c r="N58" s="322">
        <f>N59</f>
        <v>70.599999999999994</v>
      </c>
    </row>
    <row r="59" spans="1:14" ht="36">
      <c r="A59" s="565" t="s">
        <v>424</v>
      </c>
      <c r="B59" s="308" t="s">
        <v>312</v>
      </c>
      <c r="C59" s="338" t="s">
        <v>409</v>
      </c>
      <c r="D59" s="338" t="s">
        <v>247</v>
      </c>
      <c r="E59" s="312" t="s">
        <v>329</v>
      </c>
      <c r="F59" s="338" t="s">
        <v>313</v>
      </c>
      <c r="G59" s="358"/>
      <c r="H59" s="359"/>
      <c r="I59" s="360"/>
      <c r="J59" s="360"/>
      <c r="K59" s="340"/>
      <c r="L59" s="340"/>
      <c r="M59" s="340"/>
      <c r="N59" s="322">
        <f>'[7]Функц.2020 (прил 3) '!$L$52</f>
        <v>70.599999999999994</v>
      </c>
    </row>
    <row r="60" spans="1:14" ht="15" customHeight="1">
      <c r="A60" s="571" t="s">
        <v>92</v>
      </c>
      <c r="B60" s="500" t="s">
        <v>251</v>
      </c>
      <c r="C60" s="330" t="s">
        <v>409</v>
      </c>
      <c r="D60" s="330" t="s">
        <v>252</v>
      </c>
      <c r="E60" s="330"/>
      <c r="F60" s="330"/>
      <c r="G60" s="338"/>
      <c r="H60" s="339">
        <f>H61</f>
        <v>80</v>
      </c>
      <c r="I60" s="339">
        <f t="shared" ref="I60:N60" si="2">I61</f>
        <v>69.900000000000006</v>
      </c>
      <c r="J60" s="339">
        <f t="shared" si="2"/>
        <v>80</v>
      </c>
      <c r="K60" s="365">
        <f t="shared" si="2"/>
        <v>50</v>
      </c>
      <c r="L60" s="365">
        <f t="shared" si="2"/>
        <v>0</v>
      </c>
      <c r="M60" s="365">
        <f t="shared" si="2"/>
        <v>0</v>
      </c>
      <c r="N60" s="526">
        <f t="shared" si="2"/>
        <v>20</v>
      </c>
    </row>
    <row r="61" spans="1:14" ht="21" customHeight="1">
      <c r="A61" s="571" t="s">
        <v>95</v>
      </c>
      <c r="B61" s="305" t="s">
        <v>335</v>
      </c>
      <c r="C61" s="330" t="s">
        <v>409</v>
      </c>
      <c r="D61" s="357" t="s">
        <v>252</v>
      </c>
      <c r="E61" s="357" t="s">
        <v>336</v>
      </c>
      <c r="F61" s="357"/>
      <c r="G61" s="330"/>
      <c r="H61" s="331">
        <v>80</v>
      </c>
      <c r="I61" s="331">
        <v>69.900000000000006</v>
      </c>
      <c r="J61" s="331">
        <v>80</v>
      </c>
      <c r="K61" s="366">
        <f>K63</f>
        <v>50</v>
      </c>
      <c r="L61" s="366">
        <f>L63</f>
        <v>0</v>
      </c>
      <c r="M61" s="366">
        <f>M63</f>
        <v>0</v>
      </c>
      <c r="N61" s="367">
        <f>N63</f>
        <v>20</v>
      </c>
    </row>
    <row r="62" spans="1:14" ht="24">
      <c r="A62" s="572" t="s">
        <v>397</v>
      </c>
      <c r="B62" s="573" t="s">
        <v>314</v>
      </c>
      <c r="C62" s="338" t="s">
        <v>409</v>
      </c>
      <c r="D62" s="312" t="s">
        <v>252</v>
      </c>
      <c r="E62" s="312" t="s">
        <v>336</v>
      </c>
      <c r="F62" s="312" t="s">
        <v>315</v>
      </c>
      <c r="G62" s="330"/>
      <c r="H62" s="369">
        <f t="shared" ref="H62:J63" si="3">H63</f>
        <v>100</v>
      </c>
      <c r="I62" s="369">
        <f t="shared" si="3"/>
        <v>0</v>
      </c>
      <c r="J62" s="369">
        <f t="shared" si="3"/>
        <v>100</v>
      </c>
      <c r="K62" s="340">
        <v>50</v>
      </c>
      <c r="L62" s="369"/>
      <c r="M62" s="369">
        <v>0</v>
      </c>
      <c r="N62" s="322">
        <f>N63</f>
        <v>20</v>
      </c>
    </row>
    <row r="63" spans="1:14">
      <c r="A63" s="572" t="s">
        <v>398</v>
      </c>
      <c r="B63" s="308" t="s">
        <v>337</v>
      </c>
      <c r="C63" s="338" t="s">
        <v>409</v>
      </c>
      <c r="D63" s="312" t="s">
        <v>252</v>
      </c>
      <c r="E63" s="312" t="s">
        <v>336</v>
      </c>
      <c r="F63" s="312" t="s">
        <v>338</v>
      </c>
      <c r="G63" s="330"/>
      <c r="H63" s="369">
        <f t="shared" si="3"/>
        <v>100</v>
      </c>
      <c r="I63" s="369">
        <f t="shared" si="3"/>
        <v>0</v>
      </c>
      <c r="J63" s="369">
        <f t="shared" si="3"/>
        <v>100</v>
      </c>
      <c r="K63" s="340">
        <v>50</v>
      </c>
      <c r="L63" s="369"/>
      <c r="M63" s="369">
        <v>0</v>
      </c>
      <c r="N63" s="322">
        <v>20</v>
      </c>
    </row>
    <row r="64" spans="1:14" ht="22.5" customHeight="1">
      <c r="A64" s="528" t="s">
        <v>97</v>
      </c>
      <c r="B64" s="500" t="s">
        <v>253</v>
      </c>
      <c r="C64" s="330" t="s">
        <v>409</v>
      </c>
      <c r="D64" s="330" t="s">
        <v>254</v>
      </c>
      <c r="E64" s="330"/>
      <c r="F64" s="330"/>
      <c r="G64" s="338"/>
      <c r="H64" s="339">
        <v>100</v>
      </c>
      <c r="I64" s="339"/>
      <c r="J64" s="339">
        <v>100</v>
      </c>
      <c r="K64" s="365" t="e">
        <f>#REF!+#REF!+K74+K29+K83+K80</f>
        <v>#REF!</v>
      </c>
      <c r="L64" s="365" t="e">
        <f>#REF!+#REF!+L74+L29+L83+L80</f>
        <v>#REF!</v>
      </c>
      <c r="M64" s="365" t="e">
        <f>#REF!+#REF!+M74+M29+M83+M80</f>
        <v>#REF!</v>
      </c>
      <c r="N64" s="336">
        <f>N65+N71+N74+N77+N83+N80+N86+N89+N68</f>
        <v>1539.6999999999998</v>
      </c>
    </row>
    <row r="65" spans="1:14" ht="28.5" customHeight="1">
      <c r="A65" s="528" t="s">
        <v>425</v>
      </c>
      <c r="B65" s="500" t="s">
        <v>341</v>
      </c>
      <c r="C65" s="330" t="s">
        <v>409</v>
      </c>
      <c r="D65" s="330" t="s">
        <v>254</v>
      </c>
      <c r="E65" s="330" t="s">
        <v>342</v>
      </c>
      <c r="F65" s="330"/>
      <c r="G65" s="330"/>
      <c r="H65" s="331" t="e">
        <f>H67</f>
        <v>#REF!</v>
      </c>
      <c r="I65" s="331" t="e">
        <f t="shared" ref="I65:N65" si="4">I67</f>
        <v>#REF!</v>
      </c>
      <c r="J65" s="331" t="e">
        <f t="shared" si="4"/>
        <v>#REF!</v>
      </c>
      <c r="K65" s="335">
        <f t="shared" si="4"/>
        <v>400</v>
      </c>
      <c r="L65" s="335">
        <f t="shared" si="4"/>
        <v>323.89999999999998</v>
      </c>
      <c r="M65" s="335">
        <f t="shared" si="4"/>
        <v>400</v>
      </c>
      <c r="N65" s="336">
        <f t="shared" si="4"/>
        <v>703.9</v>
      </c>
    </row>
    <row r="66" spans="1:14" ht="34.5" customHeight="1">
      <c r="A66" s="529" t="s">
        <v>426</v>
      </c>
      <c r="B66" s="405" t="s">
        <v>310</v>
      </c>
      <c r="C66" s="338" t="s">
        <v>409</v>
      </c>
      <c r="D66" s="338" t="s">
        <v>254</v>
      </c>
      <c r="E66" s="338" t="s">
        <v>342</v>
      </c>
      <c r="F66" s="338" t="s">
        <v>311</v>
      </c>
      <c r="G66" s="338"/>
      <c r="H66" s="339" t="e">
        <f>#REF!+H67</f>
        <v>#REF!</v>
      </c>
      <c r="I66" s="339" t="e">
        <f>#REF!+I67</f>
        <v>#REF!</v>
      </c>
      <c r="J66" s="339" t="e">
        <f>#REF!+J67</f>
        <v>#REF!</v>
      </c>
      <c r="K66" s="340">
        <v>400</v>
      </c>
      <c r="L66" s="339">
        <v>323.89999999999998</v>
      </c>
      <c r="M66" s="339">
        <v>400</v>
      </c>
      <c r="N66" s="322">
        <f>N67</f>
        <v>703.9</v>
      </c>
    </row>
    <row r="67" spans="1:14" ht="36">
      <c r="A67" s="529" t="s">
        <v>427</v>
      </c>
      <c r="B67" s="308" t="s">
        <v>312</v>
      </c>
      <c r="C67" s="338" t="s">
        <v>409</v>
      </c>
      <c r="D67" s="338" t="s">
        <v>254</v>
      </c>
      <c r="E67" s="338" t="s">
        <v>342</v>
      </c>
      <c r="F67" s="338" t="s">
        <v>313</v>
      </c>
      <c r="G67" s="338"/>
      <c r="H67" s="339" t="e">
        <f>#REF!+H83</f>
        <v>#REF!</v>
      </c>
      <c r="I67" s="339" t="e">
        <f>#REF!+I83</f>
        <v>#REF!</v>
      </c>
      <c r="J67" s="339" t="e">
        <f>#REF!+J83</f>
        <v>#REF!</v>
      </c>
      <c r="K67" s="340">
        <v>400</v>
      </c>
      <c r="L67" s="339">
        <v>323.89999999999998</v>
      </c>
      <c r="M67" s="339">
        <v>400</v>
      </c>
      <c r="N67" s="322">
        <v>703.9</v>
      </c>
    </row>
    <row r="68" spans="1:14" ht="41.25" customHeight="1">
      <c r="A68" s="564" t="s">
        <v>428</v>
      </c>
      <c r="B68" s="305" t="s">
        <v>339</v>
      </c>
      <c r="C68" s="330" t="s">
        <v>409</v>
      </c>
      <c r="D68" s="330" t="s">
        <v>254</v>
      </c>
      <c r="E68" s="330" t="s">
        <v>340</v>
      </c>
      <c r="F68" s="338"/>
      <c r="G68" s="338"/>
      <c r="H68" s="339"/>
      <c r="I68" s="339"/>
      <c r="J68" s="339"/>
      <c r="K68" s="340"/>
      <c r="L68" s="342"/>
      <c r="M68" s="342"/>
      <c r="N68" s="336">
        <f>N69</f>
        <v>50</v>
      </c>
    </row>
    <row r="69" spans="1:14" ht="24">
      <c r="A69" s="529" t="s">
        <v>628</v>
      </c>
      <c r="B69" s="308" t="s">
        <v>333</v>
      </c>
      <c r="C69" s="338" t="s">
        <v>409</v>
      </c>
      <c r="D69" s="338" t="s">
        <v>254</v>
      </c>
      <c r="E69" s="338" t="s">
        <v>340</v>
      </c>
      <c r="F69" s="338" t="s">
        <v>311</v>
      </c>
      <c r="G69" s="338"/>
      <c r="H69" s="339"/>
      <c r="I69" s="339"/>
      <c r="J69" s="339"/>
      <c r="K69" s="340"/>
      <c r="L69" s="342"/>
      <c r="M69" s="342"/>
      <c r="N69" s="322">
        <f>N70</f>
        <v>50</v>
      </c>
    </row>
    <row r="70" spans="1:14" ht="24">
      <c r="A70" s="529"/>
      <c r="B70" s="308" t="s">
        <v>334</v>
      </c>
      <c r="C70" s="338" t="s">
        <v>409</v>
      </c>
      <c r="D70" s="338" t="s">
        <v>254</v>
      </c>
      <c r="E70" s="338" t="s">
        <v>340</v>
      </c>
      <c r="F70" s="338" t="s">
        <v>313</v>
      </c>
      <c r="G70" s="338"/>
      <c r="H70" s="339"/>
      <c r="I70" s="339"/>
      <c r="J70" s="339"/>
      <c r="K70" s="340"/>
      <c r="L70" s="342"/>
      <c r="M70" s="342"/>
      <c r="N70" s="322">
        <v>50</v>
      </c>
    </row>
    <row r="71" spans="1:14" ht="55.5" customHeight="1">
      <c r="A71" s="528" t="s">
        <v>429</v>
      </c>
      <c r="B71" s="500" t="s">
        <v>389</v>
      </c>
      <c r="C71" s="357" t="s">
        <v>409</v>
      </c>
      <c r="D71" s="357" t="s">
        <v>254</v>
      </c>
      <c r="E71" s="357" t="s">
        <v>343</v>
      </c>
      <c r="F71" s="338"/>
      <c r="G71" s="338"/>
      <c r="H71" s="339"/>
      <c r="I71" s="339"/>
      <c r="J71" s="339"/>
      <c r="K71" s="340"/>
      <c r="L71" s="342"/>
      <c r="M71" s="342"/>
      <c r="N71" s="336">
        <f>N72</f>
        <v>7.8</v>
      </c>
    </row>
    <row r="72" spans="1:14" ht="36.75" customHeight="1">
      <c r="A72" s="565" t="s">
        <v>430</v>
      </c>
      <c r="B72" s="405" t="s">
        <v>310</v>
      </c>
      <c r="C72" s="338" t="s">
        <v>409</v>
      </c>
      <c r="D72" s="338" t="s">
        <v>254</v>
      </c>
      <c r="E72" s="312" t="s">
        <v>343</v>
      </c>
      <c r="F72" s="338" t="s">
        <v>311</v>
      </c>
      <c r="G72" s="312" t="s">
        <v>411</v>
      </c>
      <c r="H72" s="353" t="e">
        <f>[5]роспись!H62</f>
        <v>#REF!</v>
      </c>
      <c r="I72" s="353"/>
      <c r="J72" s="353" t="s">
        <v>414</v>
      </c>
      <c r="K72" s="340" t="e">
        <f>K73+#REF!</f>
        <v>#REF!</v>
      </c>
      <c r="L72" s="340" t="e">
        <f>L73+#REF!</f>
        <v>#REF!</v>
      </c>
      <c r="M72" s="340" t="e">
        <f>M73+#REF!</f>
        <v>#REF!</v>
      </c>
      <c r="N72" s="322">
        <f>N73</f>
        <v>7.8</v>
      </c>
    </row>
    <row r="73" spans="1:14" ht="36">
      <c r="A73" s="565" t="s">
        <v>431</v>
      </c>
      <c r="B73" s="308" t="s">
        <v>312</v>
      </c>
      <c r="C73" s="338" t="s">
        <v>409</v>
      </c>
      <c r="D73" s="338" t="s">
        <v>254</v>
      </c>
      <c r="E73" s="312" t="s">
        <v>343</v>
      </c>
      <c r="F73" s="338" t="s">
        <v>313</v>
      </c>
      <c r="G73" s="312" t="s">
        <v>411</v>
      </c>
      <c r="H73" s="353">
        <f>[5]роспись!H63</f>
        <v>5320</v>
      </c>
      <c r="I73" s="353"/>
      <c r="J73" s="353" t="s">
        <v>414</v>
      </c>
      <c r="K73" s="340" t="e">
        <f>#REF!+#REF!</f>
        <v>#REF!</v>
      </c>
      <c r="L73" s="340" t="e">
        <f>#REF!+#REF!</f>
        <v>#REF!</v>
      </c>
      <c r="M73" s="340" t="e">
        <f>#REF!+#REF!</f>
        <v>#REF!</v>
      </c>
      <c r="N73" s="322">
        <v>7.8</v>
      </c>
    </row>
    <row r="74" spans="1:14" ht="54.75" customHeight="1">
      <c r="A74" s="528" t="s">
        <v>432</v>
      </c>
      <c r="B74" s="500" t="s">
        <v>346</v>
      </c>
      <c r="C74" s="330" t="s">
        <v>409</v>
      </c>
      <c r="D74" s="330" t="s">
        <v>254</v>
      </c>
      <c r="E74" s="330" t="s">
        <v>347</v>
      </c>
      <c r="F74" s="330"/>
      <c r="G74" s="330"/>
      <c r="H74" s="331" t="e">
        <f>H76</f>
        <v>#REF!</v>
      </c>
      <c r="I74" s="331" t="e">
        <f t="shared" ref="I74:N74" si="5">I76</f>
        <v>#REF!</v>
      </c>
      <c r="J74" s="331" t="e">
        <f t="shared" si="5"/>
        <v>#REF!</v>
      </c>
      <c r="K74" s="335">
        <f t="shared" si="5"/>
        <v>400</v>
      </c>
      <c r="L74" s="335">
        <f t="shared" si="5"/>
        <v>323.89999999999998</v>
      </c>
      <c r="M74" s="335">
        <f t="shared" si="5"/>
        <v>400</v>
      </c>
      <c r="N74" s="526">
        <f t="shared" si="5"/>
        <v>600</v>
      </c>
    </row>
    <row r="75" spans="1:14" ht="35.25" customHeight="1">
      <c r="A75" s="529" t="s">
        <v>433</v>
      </c>
      <c r="B75" s="405" t="s">
        <v>310</v>
      </c>
      <c r="C75" s="338" t="s">
        <v>409</v>
      </c>
      <c r="D75" s="338" t="s">
        <v>254</v>
      </c>
      <c r="E75" s="338" t="s">
        <v>347</v>
      </c>
      <c r="F75" s="338" t="s">
        <v>311</v>
      </c>
      <c r="G75" s="338"/>
      <c r="H75" s="339" t="e">
        <f>#REF!+H76</f>
        <v>#REF!</v>
      </c>
      <c r="I75" s="339" t="e">
        <f>#REF!+I76</f>
        <v>#REF!</v>
      </c>
      <c r="J75" s="339" t="e">
        <f>#REF!+J76</f>
        <v>#REF!</v>
      </c>
      <c r="K75" s="340">
        <v>400</v>
      </c>
      <c r="L75" s="339">
        <v>323.89999999999998</v>
      </c>
      <c r="M75" s="339">
        <v>400</v>
      </c>
      <c r="N75" s="322">
        <f>N76</f>
        <v>600</v>
      </c>
    </row>
    <row r="76" spans="1:14" ht="36">
      <c r="A76" s="529" t="s">
        <v>434</v>
      </c>
      <c r="B76" s="308" t="s">
        <v>312</v>
      </c>
      <c r="C76" s="338" t="s">
        <v>409</v>
      </c>
      <c r="D76" s="338" t="s">
        <v>254</v>
      </c>
      <c r="E76" s="338" t="s">
        <v>347</v>
      </c>
      <c r="F76" s="338" t="s">
        <v>313</v>
      </c>
      <c r="G76" s="338"/>
      <c r="H76" s="339" t="e">
        <f>#REF!+H29</f>
        <v>#REF!</v>
      </c>
      <c r="I76" s="339" t="e">
        <f>#REF!+I29</f>
        <v>#REF!</v>
      </c>
      <c r="J76" s="339" t="e">
        <f>#REF!+J29</f>
        <v>#REF!</v>
      </c>
      <c r="K76" s="340">
        <v>400</v>
      </c>
      <c r="L76" s="339">
        <v>323.89999999999998</v>
      </c>
      <c r="M76" s="339">
        <v>400</v>
      </c>
      <c r="N76" s="322">
        <v>600</v>
      </c>
    </row>
    <row r="77" spans="1:14" ht="48">
      <c r="A77" s="528" t="s">
        <v>435</v>
      </c>
      <c r="B77" s="500" t="s">
        <v>348</v>
      </c>
      <c r="C77" s="330" t="s">
        <v>409</v>
      </c>
      <c r="D77" s="330" t="s">
        <v>254</v>
      </c>
      <c r="E77" s="330" t="s">
        <v>349</v>
      </c>
      <c r="F77" s="330"/>
      <c r="G77" s="338"/>
      <c r="H77" s="339">
        <f>H79</f>
        <v>70</v>
      </c>
      <c r="I77" s="339">
        <f t="shared" ref="I77:N77" si="6">I79</f>
        <v>0</v>
      </c>
      <c r="J77" s="339">
        <f t="shared" si="6"/>
        <v>20</v>
      </c>
      <c r="K77" s="335">
        <f t="shared" si="6"/>
        <v>60</v>
      </c>
      <c r="L77" s="335">
        <f t="shared" si="6"/>
        <v>30</v>
      </c>
      <c r="M77" s="335">
        <f t="shared" si="6"/>
        <v>60</v>
      </c>
      <c r="N77" s="526">
        <f t="shared" si="6"/>
        <v>20</v>
      </c>
    </row>
    <row r="78" spans="1:14" ht="39.75" customHeight="1">
      <c r="A78" s="529" t="s">
        <v>436</v>
      </c>
      <c r="B78" s="405" t="s">
        <v>310</v>
      </c>
      <c r="C78" s="338" t="s">
        <v>409</v>
      </c>
      <c r="D78" s="338" t="s">
        <v>254</v>
      </c>
      <c r="E78" s="338" t="s">
        <v>349</v>
      </c>
      <c r="F78" s="338" t="s">
        <v>311</v>
      </c>
      <c r="G78" s="338"/>
      <c r="H78" s="339">
        <v>70</v>
      </c>
      <c r="I78" s="339"/>
      <c r="J78" s="339">
        <v>20</v>
      </c>
      <c r="K78" s="340">
        <v>60</v>
      </c>
      <c r="L78" s="347">
        <v>30</v>
      </c>
      <c r="M78" s="348">
        <v>60</v>
      </c>
      <c r="N78" s="322">
        <f>N79</f>
        <v>20</v>
      </c>
    </row>
    <row r="79" spans="1:14" ht="36">
      <c r="A79" s="529" t="s">
        <v>437</v>
      </c>
      <c r="B79" s="308" t="s">
        <v>312</v>
      </c>
      <c r="C79" s="338" t="s">
        <v>409</v>
      </c>
      <c r="D79" s="338" t="s">
        <v>254</v>
      </c>
      <c r="E79" s="338" t="s">
        <v>349</v>
      </c>
      <c r="F79" s="338" t="s">
        <v>313</v>
      </c>
      <c r="G79" s="338"/>
      <c r="H79" s="339">
        <v>70</v>
      </c>
      <c r="I79" s="339"/>
      <c r="J79" s="339">
        <v>20</v>
      </c>
      <c r="K79" s="340">
        <v>60</v>
      </c>
      <c r="L79" s="347">
        <v>30</v>
      </c>
      <c r="M79" s="348">
        <v>60</v>
      </c>
      <c r="N79" s="322">
        <v>20</v>
      </c>
    </row>
    <row r="80" spans="1:14" ht="41.25" customHeight="1">
      <c r="A80" s="528" t="s">
        <v>438</v>
      </c>
      <c r="B80" s="500" t="s">
        <v>572</v>
      </c>
      <c r="C80" s="330" t="s">
        <v>409</v>
      </c>
      <c r="D80" s="330" t="s">
        <v>254</v>
      </c>
      <c r="E80" s="330" t="s">
        <v>350</v>
      </c>
      <c r="F80" s="330"/>
      <c r="G80" s="338"/>
      <c r="H80" s="339"/>
      <c r="I80" s="339"/>
      <c r="J80" s="339"/>
      <c r="K80" s="375">
        <f>K82</f>
        <v>170</v>
      </c>
      <c r="L80" s="375">
        <f>L82</f>
        <v>150</v>
      </c>
      <c r="M80" s="375">
        <f>M82</f>
        <v>170</v>
      </c>
      <c r="N80" s="574">
        <f>N82</f>
        <v>12</v>
      </c>
    </row>
    <row r="81" spans="1:14" ht="39" customHeight="1">
      <c r="A81" s="529" t="s">
        <v>439</v>
      </c>
      <c r="B81" s="405" t="s">
        <v>310</v>
      </c>
      <c r="C81" s="377" t="s">
        <v>409</v>
      </c>
      <c r="D81" s="377" t="s">
        <v>254</v>
      </c>
      <c r="E81" s="338" t="s">
        <v>350</v>
      </c>
      <c r="F81" s="377" t="s">
        <v>311</v>
      </c>
      <c r="G81" s="338"/>
      <c r="H81" s="339"/>
      <c r="I81" s="339"/>
      <c r="J81" s="339"/>
      <c r="K81" s="346">
        <v>170</v>
      </c>
      <c r="L81" s="339">
        <v>150</v>
      </c>
      <c r="M81" s="339">
        <v>170</v>
      </c>
      <c r="N81" s="322">
        <f>N82</f>
        <v>12</v>
      </c>
    </row>
    <row r="82" spans="1:14" ht="36">
      <c r="A82" s="529" t="s">
        <v>440</v>
      </c>
      <c r="B82" s="308" t="s">
        <v>312</v>
      </c>
      <c r="C82" s="377" t="s">
        <v>409</v>
      </c>
      <c r="D82" s="377" t="s">
        <v>254</v>
      </c>
      <c r="E82" s="338" t="s">
        <v>350</v>
      </c>
      <c r="F82" s="377" t="s">
        <v>313</v>
      </c>
      <c r="G82" s="338"/>
      <c r="H82" s="339"/>
      <c r="I82" s="339"/>
      <c r="J82" s="339"/>
      <c r="K82" s="346">
        <v>170</v>
      </c>
      <c r="L82" s="339">
        <v>150</v>
      </c>
      <c r="M82" s="339">
        <v>170</v>
      </c>
      <c r="N82" s="322">
        <v>12</v>
      </c>
    </row>
    <row r="83" spans="1:14" ht="56.25" customHeight="1">
      <c r="A83" s="528" t="s">
        <v>441</v>
      </c>
      <c r="B83" s="500" t="s">
        <v>573</v>
      </c>
      <c r="C83" s="330" t="s">
        <v>409</v>
      </c>
      <c r="D83" s="330" t="s">
        <v>254</v>
      </c>
      <c r="E83" s="330" t="s">
        <v>351</v>
      </c>
      <c r="F83" s="330"/>
      <c r="G83" s="330"/>
      <c r="H83" s="331" t="e">
        <f>H85+H93+#REF!+#REF!</f>
        <v>#REF!</v>
      </c>
      <c r="I83" s="331" t="e">
        <f>I85+I93+#REF!+#REF!</f>
        <v>#REF!</v>
      </c>
      <c r="J83" s="331" t="e">
        <f>J85+J93+#REF!+#REF!</f>
        <v>#REF!</v>
      </c>
      <c r="K83" s="335">
        <f>K85</f>
        <v>92</v>
      </c>
      <c r="L83" s="335">
        <f>L85</f>
        <v>48.2</v>
      </c>
      <c r="M83" s="335">
        <f>M85</f>
        <v>92</v>
      </c>
      <c r="N83" s="526">
        <f>N85</f>
        <v>128</v>
      </c>
    </row>
    <row r="84" spans="1:14" ht="37.5" customHeight="1">
      <c r="A84" s="529" t="s">
        <v>442</v>
      </c>
      <c r="B84" s="405" t="s">
        <v>310</v>
      </c>
      <c r="C84" s="338" t="s">
        <v>409</v>
      </c>
      <c r="D84" s="338" t="s">
        <v>254</v>
      </c>
      <c r="E84" s="338" t="s">
        <v>351</v>
      </c>
      <c r="F84" s="338" t="s">
        <v>311</v>
      </c>
      <c r="G84" s="338"/>
      <c r="H84" s="339"/>
      <c r="I84" s="339"/>
      <c r="J84" s="339"/>
      <c r="K84" s="340">
        <v>92</v>
      </c>
      <c r="L84" s="339">
        <v>48.2</v>
      </c>
      <c r="M84" s="339">
        <v>92</v>
      </c>
      <c r="N84" s="322">
        <f>N85</f>
        <v>128</v>
      </c>
    </row>
    <row r="85" spans="1:14" ht="36">
      <c r="A85" s="529" t="s">
        <v>443</v>
      </c>
      <c r="B85" s="308" t="s">
        <v>312</v>
      </c>
      <c r="C85" s="338" t="s">
        <v>409</v>
      </c>
      <c r="D85" s="338" t="s">
        <v>254</v>
      </c>
      <c r="E85" s="338" t="s">
        <v>351</v>
      </c>
      <c r="F85" s="338" t="s">
        <v>313</v>
      </c>
      <c r="G85" s="338"/>
      <c r="H85" s="339"/>
      <c r="I85" s="339"/>
      <c r="J85" s="339"/>
      <c r="K85" s="340">
        <v>92</v>
      </c>
      <c r="L85" s="339">
        <v>48.2</v>
      </c>
      <c r="M85" s="339">
        <v>92</v>
      </c>
      <c r="N85" s="322">
        <v>128</v>
      </c>
    </row>
    <row r="86" spans="1:14" ht="60">
      <c r="A86" s="575" t="s">
        <v>444</v>
      </c>
      <c r="B86" s="500" t="s">
        <v>352</v>
      </c>
      <c r="C86" s="330" t="s">
        <v>409</v>
      </c>
      <c r="D86" s="330" t="s">
        <v>254</v>
      </c>
      <c r="E86" s="330" t="s">
        <v>353</v>
      </c>
      <c r="F86" s="330"/>
      <c r="G86" s="330"/>
      <c r="H86" s="331" t="e">
        <f>H88+H94+#REF!+#REF!</f>
        <v>#REF!</v>
      </c>
      <c r="I86" s="331" t="e">
        <f>I88+I94+#REF!+#REF!</f>
        <v>#REF!</v>
      </c>
      <c r="J86" s="331" t="e">
        <f>J88+J94+#REF!+#REF!</f>
        <v>#REF!</v>
      </c>
      <c r="K86" s="335">
        <f>K88</f>
        <v>92</v>
      </c>
      <c r="L86" s="335">
        <f>L88</f>
        <v>48.2</v>
      </c>
      <c r="M86" s="335">
        <f>M88</f>
        <v>92</v>
      </c>
      <c r="N86" s="526">
        <f>N88</f>
        <v>6</v>
      </c>
    </row>
    <row r="87" spans="1:14" ht="42" customHeight="1">
      <c r="A87" s="576" t="s">
        <v>445</v>
      </c>
      <c r="B87" s="405" t="s">
        <v>310</v>
      </c>
      <c r="C87" s="338" t="s">
        <v>409</v>
      </c>
      <c r="D87" s="338" t="s">
        <v>254</v>
      </c>
      <c r="E87" s="338" t="s">
        <v>353</v>
      </c>
      <c r="F87" s="338" t="s">
        <v>311</v>
      </c>
      <c r="G87" s="338"/>
      <c r="H87" s="339"/>
      <c r="I87" s="339"/>
      <c r="J87" s="339"/>
      <c r="K87" s="340">
        <v>92</v>
      </c>
      <c r="L87" s="339">
        <v>48.2</v>
      </c>
      <c r="M87" s="339">
        <v>92</v>
      </c>
      <c r="N87" s="322">
        <f>N88</f>
        <v>6</v>
      </c>
    </row>
    <row r="88" spans="1:14" ht="36">
      <c r="A88" s="576" t="s">
        <v>446</v>
      </c>
      <c r="B88" s="308" t="s">
        <v>312</v>
      </c>
      <c r="C88" s="338" t="s">
        <v>409</v>
      </c>
      <c r="D88" s="338" t="s">
        <v>254</v>
      </c>
      <c r="E88" s="338" t="s">
        <v>353</v>
      </c>
      <c r="F88" s="338" t="s">
        <v>313</v>
      </c>
      <c r="G88" s="338"/>
      <c r="H88" s="339"/>
      <c r="I88" s="339"/>
      <c r="J88" s="339"/>
      <c r="K88" s="340">
        <v>92</v>
      </c>
      <c r="L88" s="339">
        <v>48.2</v>
      </c>
      <c r="M88" s="339">
        <v>92</v>
      </c>
      <c r="N88" s="322">
        <v>6</v>
      </c>
    </row>
    <row r="89" spans="1:14" ht="56.25" customHeight="1">
      <c r="A89" s="575" t="s">
        <v>447</v>
      </c>
      <c r="B89" s="305" t="s">
        <v>629</v>
      </c>
      <c r="C89" s="330" t="s">
        <v>409</v>
      </c>
      <c r="D89" s="330" t="s">
        <v>254</v>
      </c>
      <c r="E89" s="330" t="s">
        <v>354</v>
      </c>
      <c r="F89" s="330" t="s">
        <v>313</v>
      </c>
      <c r="G89" s="330"/>
      <c r="H89" s="331"/>
      <c r="I89" s="331"/>
      <c r="J89" s="331"/>
      <c r="K89" s="331"/>
      <c r="L89" s="331"/>
      <c r="M89" s="331"/>
      <c r="N89" s="526">
        <f>N90</f>
        <v>12</v>
      </c>
    </row>
    <row r="90" spans="1:14" ht="30.75" customHeight="1">
      <c r="A90" s="576" t="s">
        <v>448</v>
      </c>
      <c r="B90" s="405" t="s">
        <v>310</v>
      </c>
      <c r="C90" s="338" t="s">
        <v>409</v>
      </c>
      <c r="D90" s="338" t="s">
        <v>254</v>
      </c>
      <c r="E90" s="338" t="s">
        <v>354</v>
      </c>
      <c r="F90" s="338" t="s">
        <v>311</v>
      </c>
      <c r="G90" s="338"/>
      <c r="H90" s="339"/>
      <c r="I90" s="339"/>
      <c r="J90" s="339"/>
      <c r="K90" s="339"/>
      <c r="L90" s="339"/>
      <c r="M90" s="339"/>
      <c r="N90" s="322">
        <f>N91</f>
        <v>12</v>
      </c>
    </row>
    <row r="91" spans="1:14" ht="36.75" thickBot="1">
      <c r="A91" s="577" t="s">
        <v>449</v>
      </c>
      <c r="B91" s="452" t="s">
        <v>312</v>
      </c>
      <c r="C91" s="377" t="s">
        <v>409</v>
      </c>
      <c r="D91" s="377" t="s">
        <v>254</v>
      </c>
      <c r="E91" s="377" t="s">
        <v>354</v>
      </c>
      <c r="F91" s="377" t="s">
        <v>313</v>
      </c>
      <c r="G91" s="377"/>
      <c r="H91" s="382"/>
      <c r="I91" s="382"/>
      <c r="J91" s="382"/>
      <c r="K91" s="382"/>
      <c r="L91" s="382"/>
      <c r="M91" s="382"/>
      <c r="N91" s="349">
        <v>12</v>
      </c>
    </row>
    <row r="92" spans="1:14" ht="32.25" customHeight="1" thickBot="1">
      <c r="A92" s="578" t="s">
        <v>450</v>
      </c>
      <c r="B92" s="399" t="s">
        <v>255</v>
      </c>
      <c r="C92" s="384" t="s">
        <v>409</v>
      </c>
      <c r="D92" s="384" t="s">
        <v>256</v>
      </c>
      <c r="E92" s="384"/>
      <c r="F92" s="384"/>
      <c r="G92" s="384"/>
      <c r="H92" s="385" t="e">
        <f>H93+#REF!+H96+H106</f>
        <v>#REF!</v>
      </c>
      <c r="I92" s="385" t="e">
        <f>I93+#REF!+I96+I106</f>
        <v>#REF!</v>
      </c>
      <c r="J92" s="385" t="e">
        <f>J93+#REF!+J96+J106</f>
        <v>#REF!</v>
      </c>
      <c r="K92" s="415" t="e">
        <f>K93</f>
        <v>#REF!</v>
      </c>
      <c r="L92" s="415" t="e">
        <f>L93</f>
        <v>#REF!</v>
      </c>
      <c r="M92" s="415" t="e">
        <f>M93</f>
        <v>#REF!</v>
      </c>
      <c r="N92" s="579">
        <f>N93</f>
        <v>31</v>
      </c>
    </row>
    <row r="93" spans="1:14" ht="19.5" customHeight="1">
      <c r="A93" s="580" t="s">
        <v>103</v>
      </c>
      <c r="B93" s="511" t="s">
        <v>257</v>
      </c>
      <c r="C93" s="329" t="s">
        <v>409</v>
      </c>
      <c r="D93" s="329" t="s">
        <v>258</v>
      </c>
      <c r="E93" s="329"/>
      <c r="F93" s="329"/>
      <c r="G93" s="329"/>
      <c r="H93" s="388" t="e">
        <f>#REF!</f>
        <v>#REF!</v>
      </c>
      <c r="I93" s="388" t="e">
        <f>#REF!</f>
        <v>#REF!</v>
      </c>
      <c r="J93" s="388" t="e">
        <f>#REF!</f>
        <v>#REF!</v>
      </c>
      <c r="K93" s="332" t="e">
        <f>#REF!+#REF!</f>
        <v>#REF!</v>
      </c>
      <c r="L93" s="332" t="e">
        <f>#REF!+#REF!</f>
        <v>#REF!</v>
      </c>
      <c r="M93" s="332" t="e">
        <f>#REF!+#REF!</f>
        <v>#REF!</v>
      </c>
      <c r="N93" s="333">
        <f>N94</f>
        <v>31</v>
      </c>
    </row>
    <row r="94" spans="1:14" ht="74.25" customHeight="1">
      <c r="A94" s="564" t="s">
        <v>451</v>
      </c>
      <c r="B94" s="500" t="s">
        <v>575</v>
      </c>
      <c r="C94" s="330" t="s">
        <v>409</v>
      </c>
      <c r="D94" s="330" t="s">
        <v>258</v>
      </c>
      <c r="E94" s="456" t="s">
        <v>355</v>
      </c>
      <c r="F94" s="330"/>
      <c r="G94" s="330"/>
      <c r="H94" s="331" t="e">
        <f>[5]роспись!H66</f>
        <v>#REF!</v>
      </c>
      <c r="I94" s="331">
        <v>3277.5</v>
      </c>
      <c r="J94" s="331">
        <v>5320</v>
      </c>
      <c r="K94" s="335" t="e">
        <f>K106</f>
        <v>#REF!</v>
      </c>
      <c r="L94" s="335" t="e">
        <f>L106</f>
        <v>#REF!</v>
      </c>
      <c r="M94" s="335" t="e">
        <f>M106</f>
        <v>#REF!</v>
      </c>
      <c r="N94" s="336">
        <f>N95</f>
        <v>31</v>
      </c>
    </row>
    <row r="95" spans="1:14" ht="44.25" customHeight="1">
      <c r="A95" s="539" t="s">
        <v>452</v>
      </c>
      <c r="B95" s="405" t="s">
        <v>310</v>
      </c>
      <c r="C95" s="377" t="s">
        <v>409</v>
      </c>
      <c r="D95" s="377" t="s">
        <v>258</v>
      </c>
      <c r="E95" s="377" t="s">
        <v>355</v>
      </c>
      <c r="F95" s="377" t="s">
        <v>311</v>
      </c>
      <c r="G95" s="377"/>
      <c r="H95" s="382" t="e">
        <f>#REF!</f>
        <v>#REF!</v>
      </c>
      <c r="I95" s="382" t="e">
        <f>#REF!</f>
        <v>#REF!</v>
      </c>
      <c r="J95" s="382" t="e">
        <f>#REF!</f>
        <v>#REF!</v>
      </c>
      <c r="K95" s="346">
        <v>18</v>
      </c>
      <c r="L95" s="382">
        <v>0</v>
      </c>
      <c r="M95" s="382">
        <v>18</v>
      </c>
      <c r="N95" s="349">
        <f>N96</f>
        <v>31</v>
      </c>
    </row>
    <row r="96" spans="1:14" ht="36.75" thickBot="1">
      <c r="A96" s="539" t="s">
        <v>453</v>
      </c>
      <c r="B96" s="308" t="s">
        <v>312</v>
      </c>
      <c r="C96" s="377" t="s">
        <v>409</v>
      </c>
      <c r="D96" s="377" t="s">
        <v>258</v>
      </c>
      <c r="E96" s="377" t="s">
        <v>355</v>
      </c>
      <c r="F96" s="377" t="s">
        <v>313</v>
      </c>
      <c r="G96" s="377"/>
      <c r="H96" s="382">
        <f>H105</f>
        <v>668</v>
      </c>
      <c r="I96" s="382">
        <f>I105</f>
        <v>480</v>
      </c>
      <c r="J96" s="382">
        <f>J105</f>
        <v>668</v>
      </c>
      <c r="K96" s="346">
        <v>18</v>
      </c>
      <c r="L96" s="382">
        <v>0</v>
      </c>
      <c r="M96" s="382">
        <v>18</v>
      </c>
      <c r="N96" s="349">
        <v>31</v>
      </c>
    </row>
    <row r="97" spans="1:14" ht="19.5" customHeight="1" thickBot="1">
      <c r="A97" s="578" t="s">
        <v>454</v>
      </c>
      <c r="B97" s="581" t="s">
        <v>259</v>
      </c>
      <c r="C97" s="384" t="s">
        <v>409</v>
      </c>
      <c r="D97" s="446" t="s">
        <v>260</v>
      </c>
      <c r="E97" s="447"/>
      <c r="F97" s="448"/>
      <c r="G97" s="384"/>
      <c r="H97" s="385"/>
      <c r="I97" s="385"/>
      <c r="J97" s="385"/>
      <c r="K97" s="415"/>
      <c r="L97" s="582"/>
      <c r="M97" s="582"/>
      <c r="N97" s="579">
        <f>N98+N105+N111</f>
        <v>49725</v>
      </c>
    </row>
    <row r="98" spans="1:14" ht="24.75" thickBot="1">
      <c r="A98" s="578" t="s">
        <v>119</v>
      </c>
      <c r="B98" s="399" t="s">
        <v>261</v>
      </c>
      <c r="C98" s="384" t="s">
        <v>409</v>
      </c>
      <c r="D98" s="384" t="s">
        <v>262</v>
      </c>
      <c r="E98" s="384"/>
      <c r="F98" s="384"/>
      <c r="G98" s="413"/>
      <c r="H98" s="414">
        <f>[5]роспись!H63</f>
        <v>5320</v>
      </c>
      <c r="I98" s="414">
        <v>480</v>
      </c>
      <c r="J98" s="414">
        <v>668</v>
      </c>
      <c r="K98" s="415" t="e">
        <f>K102</f>
        <v>#REF!</v>
      </c>
      <c r="L98" s="415" t="e">
        <f>L102</f>
        <v>#REF!</v>
      </c>
      <c r="M98" s="415" t="e">
        <f>M102</f>
        <v>#REF!</v>
      </c>
      <c r="N98" s="583">
        <f>N99+N103</f>
        <v>293.89999999999998</v>
      </c>
    </row>
    <row r="99" spans="1:14" ht="24.75" customHeight="1">
      <c r="A99" s="584" t="s">
        <v>122</v>
      </c>
      <c r="B99" s="519" t="s">
        <v>576</v>
      </c>
      <c r="C99" s="585">
        <v>993</v>
      </c>
      <c r="D99" s="329" t="s">
        <v>262</v>
      </c>
      <c r="E99" s="329" t="s">
        <v>577</v>
      </c>
      <c r="F99" s="329"/>
      <c r="G99" s="428"/>
      <c r="H99" s="429"/>
      <c r="I99" s="429"/>
      <c r="J99" s="429"/>
      <c r="K99" s="388"/>
      <c r="L99" s="388"/>
      <c r="M99" s="388"/>
      <c r="N99" s="333">
        <f>N100</f>
        <v>95.6</v>
      </c>
    </row>
    <row r="100" spans="1:14" ht="30.75" customHeight="1">
      <c r="A100" s="576" t="s">
        <v>125</v>
      </c>
      <c r="B100" s="405" t="s">
        <v>363</v>
      </c>
      <c r="C100" s="586">
        <v>993</v>
      </c>
      <c r="D100" s="338" t="s">
        <v>262</v>
      </c>
      <c r="E100" s="338" t="s">
        <v>577</v>
      </c>
      <c r="F100" s="338" t="s">
        <v>315</v>
      </c>
      <c r="G100" s="338"/>
      <c r="H100" s="339"/>
      <c r="I100" s="339"/>
      <c r="J100" s="339"/>
      <c r="K100" s="339"/>
      <c r="L100" s="339"/>
      <c r="M100" s="339"/>
      <c r="N100" s="322">
        <f>N101</f>
        <v>95.6</v>
      </c>
    </row>
    <row r="101" spans="1:14" ht="45.75" customHeight="1">
      <c r="A101" s="576" t="s">
        <v>456</v>
      </c>
      <c r="B101" s="308" t="s">
        <v>359</v>
      </c>
      <c r="C101" s="586">
        <v>993</v>
      </c>
      <c r="D101" s="338" t="s">
        <v>262</v>
      </c>
      <c r="E101" s="338" t="s">
        <v>577</v>
      </c>
      <c r="F101" s="338" t="s">
        <v>360</v>
      </c>
      <c r="G101" s="338"/>
      <c r="H101" s="339"/>
      <c r="I101" s="339"/>
      <c r="J101" s="339"/>
      <c r="K101" s="339"/>
      <c r="L101" s="339"/>
      <c r="M101" s="339"/>
      <c r="N101" s="322">
        <v>95.6</v>
      </c>
    </row>
    <row r="102" spans="1:14" ht="36">
      <c r="A102" s="580" t="s">
        <v>630</v>
      </c>
      <c r="B102" s="406" t="s">
        <v>578</v>
      </c>
      <c r="C102" s="585">
        <v>993</v>
      </c>
      <c r="D102" s="329" t="s">
        <v>262</v>
      </c>
      <c r="E102" s="329" t="s">
        <v>356</v>
      </c>
      <c r="F102" s="329"/>
      <c r="G102" s="329"/>
      <c r="H102" s="388" t="e">
        <f>#REF!</f>
        <v>#REF!</v>
      </c>
      <c r="I102" s="388" t="e">
        <f>#REF!</f>
        <v>#REF!</v>
      </c>
      <c r="J102" s="388" t="e">
        <f>#REF!</f>
        <v>#REF!</v>
      </c>
      <c r="K102" s="332" t="e">
        <f>#REF!+#REF!</f>
        <v>#REF!</v>
      </c>
      <c r="L102" s="332" t="e">
        <f>#REF!+#REF!</f>
        <v>#REF!</v>
      </c>
      <c r="M102" s="332" t="e">
        <f>#REF!+#REF!</f>
        <v>#REF!</v>
      </c>
      <c r="N102" s="333">
        <f>N103</f>
        <v>198.3</v>
      </c>
    </row>
    <row r="103" spans="1:14" ht="41.25" customHeight="1" thickBot="1">
      <c r="A103" s="576" t="s">
        <v>631</v>
      </c>
      <c r="B103" s="308" t="s">
        <v>357</v>
      </c>
      <c r="C103" s="586">
        <v>993</v>
      </c>
      <c r="D103" s="338" t="s">
        <v>262</v>
      </c>
      <c r="E103" s="338" t="s">
        <v>455</v>
      </c>
      <c r="F103" s="338" t="s">
        <v>315</v>
      </c>
      <c r="G103" s="409"/>
      <c r="H103" s="410"/>
      <c r="I103" s="410"/>
      <c r="J103" s="410"/>
      <c r="K103" s="378"/>
      <c r="L103" s="411"/>
      <c r="M103" s="379"/>
      <c r="N103" s="392">
        <f>N104</f>
        <v>198.3</v>
      </c>
    </row>
    <row r="104" spans="1:14" ht="45" customHeight="1" thickBot="1">
      <c r="A104" s="576" t="s">
        <v>631</v>
      </c>
      <c r="B104" s="308" t="s">
        <v>359</v>
      </c>
      <c r="C104" s="586">
        <v>993</v>
      </c>
      <c r="D104" s="338" t="s">
        <v>262</v>
      </c>
      <c r="E104" s="338" t="s">
        <v>455</v>
      </c>
      <c r="F104" s="338" t="s">
        <v>360</v>
      </c>
      <c r="G104" s="409"/>
      <c r="H104" s="410"/>
      <c r="I104" s="410"/>
      <c r="J104" s="410"/>
      <c r="K104" s="378"/>
      <c r="L104" s="411"/>
      <c r="M104" s="379"/>
      <c r="N104" s="412">
        <v>198.3</v>
      </c>
    </row>
    <row r="105" spans="1:14" ht="24" customHeight="1" thickBot="1">
      <c r="A105" s="578" t="s">
        <v>131</v>
      </c>
      <c r="B105" s="399" t="s">
        <v>564</v>
      </c>
      <c r="C105" s="384" t="s">
        <v>409</v>
      </c>
      <c r="D105" s="384" t="s">
        <v>263</v>
      </c>
      <c r="E105" s="384"/>
      <c r="F105" s="384"/>
      <c r="G105" s="413"/>
      <c r="H105" s="414">
        <f>[5]роспись!H68</f>
        <v>668</v>
      </c>
      <c r="I105" s="414">
        <v>480</v>
      </c>
      <c r="J105" s="414">
        <v>668</v>
      </c>
      <c r="K105" s="415" t="e">
        <f>K106</f>
        <v>#REF!</v>
      </c>
      <c r="L105" s="415" t="e">
        <f>L106</f>
        <v>#REF!</v>
      </c>
      <c r="M105" s="415" t="e">
        <f>M106</f>
        <v>#REF!</v>
      </c>
      <c r="N105" s="583">
        <f>N106</f>
        <v>49381.1</v>
      </c>
    </row>
    <row r="106" spans="1:14" ht="35.25" customHeight="1">
      <c r="A106" s="580" t="s">
        <v>134</v>
      </c>
      <c r="B106" s="406" t="s">
        <v>361</v>
      </c>
      <c r="C106" s="585">
        <v>993</v>
      </c>
      <c r="D106" s="329" t="s">
        <v>263</v>
      </c>
      <c r="E106" s="330" t="s">
        <v>362</v>
      </c>
      <c r="F106" s="329"/>
      <c r="G106" s="329"/>
      <c r="H106" s="388">
        <f>H108</f>
        <v>796</v>
      </c>
      <c r="I106" s="388">
        <f>I108</f>
        <v>459.2</v>
      </c>
      <c r="J106" s="388">
        <f>J108</f>
        <v>796</v>
      </c>
      <c r="K106" s="332" t="e">
        <f>K108+#REF!</f>
        <v>#REF!</v>
      </c>
      <c r="L106" s="332" t="e">
        <f>L108+#REF!</f>
        <v>#REF!</v>
      </c>
      <c r="M106" s="332" t="e">
        <f>M108+#REF!</f>
        <v>#REF!</v>
      </c>
      <c r="N106" s="333">
        <f>N107+N109</f>
        <v>49381.1</v>
      </c>
    </row>
    <row r="107" spans="1:14" ht="48.75" customHeight="1">
      <c r="A107" s="529" t="s">
        <v>457</v>
      </c>
      <c r="B107" s="405" t="s">
        <v>310</v>
      </c>
      <c r="C107" s="586">
        <v>993</v>
      </c>
      <c r="D107" s="338" t="s">
        <v>263</v>
      </c>
      <c r="E107" s="338" t="s">
        <v>362</v>
      </c>
      <c r="F107" s="338" t="s">
        <v>311</v>
      </c>
      <c r="G107" s="338"/>
      <c r="H107" s="339" t="e">
        <f>[5]роспись!H69</f>
        <v>#REF!</v>
      </c>
      <c r="I107" s="339">
        <v>459.2</v>
      </c>
      <c r="J107" s="339">
        <v>796</v>
      </c>
      <c r="K107" s="340">
        <f>6469.6+600</f>
        <v>7069.6</v>
      </c>
      <c r="L107" s="347">
        <v>2772.6</v>
      </c>
      <c r="M107" s="348">
        <v>7069.6</v>
      </c>
      <c r="N107" s="322">
        <f>N108</f>
        <v>49211.1</v>
      </c>
    </row>
    <row r="108" spans="1:14" ht="36">
      <c r="A108" s="529" t="s">
        <v>458</v>
      </c>
      <c r="B108" s="308" t="s">
        <v>312</v>
      </c>
      <c r="C108" s="586">
        <v>993</v>
      </c>
      <c r="D108" s="338" t="s">
        <v>263</v>
      </c>
      <c r="E108" s="338" t="s">
        <v>362</v>
      </c>
      <c r="F108" s="377" t="s">
        <v>313</v>
      </c>
      <c r="G108" s="377"/>
      <c r="H108" s="382">
        <f>[5]роспись!H70</f>
        <v>796</v>
      </c>
      <c r="I108" s="382">
        <v>459.2</v>
      </c>
      <c r="J108" s="382">
        <v>796</v>
      </c>
      <c r="K108" s="346">
        <f>6469.6+600</f>
        <v>7069.6</v>
      </c>
      <c r="L108" s="347">
        <v>2772.6</v>
      </c>
      <c r="M108" s="348">
        <v>7069.6</v>
      </c>
      <c r="N108" s="349">
        <v>49211.1</v>
      </c>
    </row>
    <row r="109" spans="1:14" ht="27" customHeight="1">
      <c r="A109" s="587" t="s">
        <v>459</v>
      </c>
      <c r="B109" s="405" t="s">
        <v>363</v>
      </c>
      <c r="C109" s="586">
        <v>993</v>
      </c>
      <c r="D109" s="338" t="s">
        <v>263</v>
      </c>
      <c r="E109" s="338" t="s">
        <v>362</v>
      </c>
      <c r="F109" s="338" t="s">
        <v>315</v>
      </c>
      <c r="G109" s="338"/>
      <c r="H109" s="339"/>
      <c r="I109" s="339"/>
      <c r="J109" s="339"/>
      <c r="K109" s="339"/>
      <c r="L109" s="339"/>
      <c r="M109" s="339"/>
      <c r="N109" s="433">
        <v>170</v>
      </c>
    </row>
    <row r="110" spans="1:14" ht="31.5" customHeight="1" thickBot="1">
      <c r="A110" s="587" t="s">
        <v>460</v>
      </c>
      <c r="B110" s="389" t="s">
        <v>364</v>
      </c>
      <c r="C110" s="586">
        <v>993</v>
      </c>
      <c r="D110" s="338" t="s">
        <v>263</v>
      </c>
      <c r="E110" s="338" t="s">
        <v>362</v>
      </c>
      <c r="F110" s="409" t="s">
        <v>317</v>
      </c>
      <c r="G110" s="409"/>
      <c r="H110" s="410"/>
      <c r="I110" s="410"/>
      <c r="J110" s="410"/>
      <c r="K110" s="378"/>
      <c r="L110" s="411"/>
      <c r="M110" s="379"/>
      <c r="N110" s="412">
        <v>170</v>
      </c>
    </row>
    <row r="111" spans="1:14" ht="28.5" customHeight="1" thickBot="1">
      <c r="A111" s="578" t="s">
        <v>461</v>
      </c>
      <c r="B111" s="399" t="s">
        <v>264</v>
      </c>
      <c r="C111" s="384" t="s">
        <v>409</v>
      </c>
      <c r="D111" s="384" t="s">
        <v>265</v>
      </c>
      <c r="E111" s="384"/>
      <c r="F111" s="384"/>
      <c r="G111" s="413"/>
      <c r="H111" s="414" t="e">
        <f>[5]роспись!H73</f>
        <v>#REF!</v>
      </c>
      <c r="I111" s="414">
        <v>480</v>
      </c>
      <c r="J111" s="414">
        <v>668</v>
      </c>
      <c r="K111" s="415" t="e">
        <f>K112</f>
        <v>#REF!</v>
      </c>
      <c r="L111" s="415" t="e">
        <f>L112</f>
        <v>#REF!</v>
      </c>
      <c r="M111" s="415" t="e">
        <f>M112</f>
        <v>#REF!</v>
      </c>
      <c r="N111" s="583">
        <f>N112</f>
        <v>50</v>
      </c>
    </row>
    <row r="112" spans="1:14" ht="33.75" customHeight="1">
      <c r="A112" s="580" t="s">
        <v>462</v>
      </c>
      <c r="B112" s="406" t="s">
        <v>579</v>
      </c>
      <c r="C112" s="585">
        <v>993</v>
      </c>
      <c r="D112" s="329" t="s">
        <v>265</v>
      </c>
      <c r="E112" s="330" t="s">
        <v>365</v>
      </c>
      <c r="F112" s="329"/>
      <c r="G112" s="329"/>
      <c r="H112" s="388">
        <f>H114</f>
        <v>204</v>
      </c>
      <c r="I112" s="388">
        <f>I114</f>
        <v>459.2</v>
      </c>
      <c r="J112" s="388">
        <f>J114</f>
        <v>796</v>
      </c>
      <c r="K112" s="332" t="e">
        <f>K114+K115</f>
        <v>#REF!</v>
      </c>
      <c r="L112" s="332" t="e">
        <f>L114+L115</f>
        <v>#REF!</v>
      </c>
      <c r="M112" s="332" t="e">
        <f>M114+M115</f>
        <v>#REF!</v>
      </c>
      <c r="N112" s="333">
        <f>N113</f>
        <v>50</v>
      </c>
    </row>
    <row r="113" spans="1:14" ht="35.25" customHeight="1">
      <c r="A113" s="529" t="s">
        <v>463</v>
      </c>
      <c r="B113" s="405" t="s">
        <v>310</v>
      </c>
      <c r="C113" s="586">
        <v>993</v>
      </c>
      <c r="D113" s="338" t="s">
        <v>265</v>
      </c>
      <c r="E113" s="338" t="s">
        <v>365</v>
      </c>
      <c r="F113" s="338" t="s">
        <v>311</v>
      </c>
      <c r="G113" s="338"/>
      <c r="H113" s="339" t="e">
        <f>[5]роспись!H74</f>
        <v>#REF!</v>
      </c>
      <c r="I113" s="339">
        <v>459.2</v>
      </c>
      <c r="J113" s="339">
        <v>796</v>
      </c>
      <c r="K113" s="340">
        <f>6469.6+600</f>
        <v>7069.6</v>
      </c>
      <c r="L113" s="347">
        <v>2772.6</v>
      </c>
      <c r="M113" s="348">
        <v>7069.6</v>
      </c>
      <c r="N113" s="322">
        <f>N114</f>
        <v>50</v>
      </c>
    </row>
    <row r="114" spans="1:14" ht="36.75" thickBot="1">
      <c r="A114" s="529" t="s">
        <v>464</v>
      </c>
      <c r="B114" s="308" t="s">
        <v>312</v>
      </c>
      <c r="C114" s="586">
        <v>993</v>
      </c>
      <c r="D114" s="338" t="s">
        <v>265</v>
      </c>
      <c r="E114" s="338" t="s">
        <v>365</v>
      </c>
      <c r="F114" s="338" t="s">
        <v>313</v>
      </c>
      <c r="G114" s="338"/>
      <c r="H114" s="339">
        <f>[5]роспись!H75</f>
        <v>204</v>
      </c>
      <c r="I114" s="339">
        <v>459.2</v>
      </c>
      <c r="J114" s="339">
        <v>796</v>
      </c>
      <c r="K114" s="340">
        <f>6469.6+600</f>
        <v>7069.6</v>
      </c>
      <c r="L114" s="347">
        <v>2772.6</v>
      </c>
      <c r="M114" s="348">
        <v>7069.6</v>
      </c>
      <c r="N114" s="322">
        <v>50</v>
      </c>
    </row>
    <row r="115" spans="1:14" ht="24.75" customHeight="1" thickBot="1">
      <c r="A115" s="578" t="s">
        <v>465</v>
      </c>
      <c r="B115" s="399" t="s">
        <v>266</v>
      </c>
      <c r="C115" s="384" t="s">
        <v>409</v>
      </c>
      <c r="D115" s="384" t="s">
        <v>267</v>
      </c>
      <c r="E115" s="384"/>
      <c r="F115" s="384"/>
      <c r="G115" s="338"/>
      <c r="H115" s="339" t="e">
        <f>#REF!+#REF!+#REF!</f>
        <v>#REF!</v>
      </c>
      <c r="I115" s="339" t="e">
        <f>#REF!+#REF!+#REF!</f>
        <v>#REF!</v>
      </c>
      <c r="J115" s="339" t="e">
        <f>#REF!+#REF!+#REF!</f>
        <v>#REF!</v>
      </c>
      <c r="K115" s="415" t="e">
        <f>#REF!+K128+K135+K146</f>
        <v>#REF!</v>
      </c>
      <c r="L115" s="415" t="e">
        <f>#REF!+L128+L135+L146</f>
        <v>#REF!</v>
      </c>
      <c r="M115" s="415" t="e">
        <f>#REF!+M128+M135+M146</f>
        <v>#REF!</v>
      </c>
      <c r="N115" s="579">
        <f>N116</f>
        <v>56658.3</v>
      </c>
    </row>
    <row r="116" spans="1:14" ht="20.25" customHeight="1" thickBot="1">
      <c r="A116" s="578" t="s">
        <v>139</v>
      </c>
      <c r="B116" s="416" t="s">
        <v>268</v>
      </c>
      <c r="C116" s="384" t="s">
        <v>409</v>
      </c>
      <c r="D116" s="384" t="s">
        <v>269</v>
      </c>
      <c r="E116" s="384"/>
      <c r="F116" s="384"/>
      <c r="G116" s="384"/>
      <c r="H116" s="385"/>
      <c r="I116" s="385"/>
      <c r="J116" s="385"/>
      <c r="K116" s="415"/>
      <c r="L116" s="415"/>
      <c r="M116" s="415"/>
      <c r="N116" s="386">
        <f>N117+N128+N135+N146</f>
        <v>56658.3</v>
      </c>
    </row>
    <row r="117" spans="1:14" ht="34.5" customHeight="1" thickBot="1">
      <c r="A117" s="588" t="s">
        <v>142</v>
      </c>
      <c r="B117" s="454" t="s">
        <v>580</v>
      </c>
      <c r="C117" s="400">
        <v>993</v>
      </c>
      <c r="D117" s="400" t="s">
        <v>269</v>
      </c>
      <c r="E117" s="400" t="s">
        <v>366</v>
      </c>
      <c r="F117" s="400"/>
      <c r="G117" s="377"/>
      <c r="H117" s="382">
        <f>H118</f>
        <v>552.70000000000005</v>
      </c>
      <c r="I117" s="382">
        <f>I118</f>
        <v>79.8</v>
      </c>
      <c r="J117" s="382">
        <f>J118</f>
        <v>204</v>
      </c>
      <c r="K117" s="403" t="e">
        <f>K118+#REF!+#REF!</f>
        <v>#REF!</v>
      </c>
      <c r="L117" s="403" t="e">
        <f>L118+#REF!+#REF!</f>
        <v>#REF!</v>
      </c>
      <c r="M117" s="403" t="e">
        <f>M118+#REF!+#REF!</f>
        <v>#REF!</v>
      </c>
      <c r="N117" s="404">
        <f>N118+N121+N124</f>
        <v>9730.2000000000007</v>
      </c>
    </row>
    <row r="118" spans="1:14" ht="47.25" customHeight="1">
      <c r="A118" s="589" t="s">
        <v>142</v>
      </c>
      <c r="B118" s="590" t="s">
        <v>581</v>
      </c>
      <c r="C118" s="419">
        <v>993</v>
      </c>
      <c r="D118" s="419" t="s">
        <v>269</v>
      </c>
      <c r="E118" s="419" t="s">
        <v>582</v>
      </c>
      <c r="F118" s="419"/>
      <c r="G118" s="419"/>
      <c r="H118" s="420">
        <f>[5]роспись!H84</f>
        <v>552.70000000000005</v>
      </c>
      <c r="I118" s="420">
        <v>79.8</v>
      </c>
      <c r="J118" s="420">
        <v>204</v>
      </c>
      <c r="K118" s="421">
        <f>K120</f>
        <v>411.1</v>
      </c>
      <c r="L118" s="421">
        <f>L120</f>
        <v>0</v>
      </c>
      <c r="M118" s="421">
        <f>M120</f>
        <v>411.1</v>
      </c>
      <c r="N118" s="422">
        <f>N119</f>
        <v>5278.3</v>
      </c>
    </row>
    <row r="119" spans="1:14" ht="38.25" customHeight="1">
      <c r="A119" s="529" t="s">
        <v>145</v>
      </c>
      <c r="B119" s="405" t="s">
        <v>310</v>
      </c>
      <c r="C119" s="338">
        <v>993</v>
      </c>
      <c r="D119" s="338" t="s">
        <v>269</v>
      </c>
      <c r="E119" s="338" t="s">
        <v>582</v>
      </c>
      <c r="F119" s="338" t="s">
        <v>311</v>
      </c>
      <c r="G119" s="338"/>
      <c r="H119" s="339" t="e">
        <f>H120</f>
        <v>#REF!</v>
      </c>
      <c r="I119" s="339" t="e">
        <f>I120</f>
        <v>#REF!</v>
      </c>
      <c r="J119" s="339" t="e">
        <f>J120</f>
        <v>#REF!</v>
      </c>
      <c r="K119" s="340">
        <v>411.1</v>
      </c>
      <c r="L119" s="341"/>
      <c r="M119" s="342">
        <v>411.1</v>
      </c>
      <c r="N119" s="322">
        <f>N120</f>
        <v>5278.3</v>
      </c>
    </row>
    <row r="120" spans="1:14" ht="36.75" thickBot="1">
      <c r="A120" s="539" t="s">
        <v>632</v>
      </c>
      <c r="B120" s="452" t="s">
        <v>312</v>
      </c>
      <c r="C120" s="377">
        <v>993</v>
      </c>
      <c r="D120" s="377" t="s">
        <v>269</v>
      </c>
      <c r="E120" s="377" t="s">
        <v>582</v>
      </c>
      <c r="F120" s="377" t="s">
        <v>313</v>
      </c>
      <c r="G120" s="377"/>
      <c r="H120" s="382" t="e">
        <f>#REF!</f>
        <v>#REF!</v>
      </c>
      <c r="I120" s="382" t="e">
        <f>#REF!</f>
        <v>#REF!</v>
      </c>
      <c r="J120" s="382" t="e">
        <f>#REF!</f>
        <v>#REF!</v>
      </c>
      <c r="K120" s="346">
        <v>411.1</v>
      </c>
      <c r="L120" s="347"/>
      <c r="M120" s="348">
        <v>411.1</v>
      </c>
      <c r="N120" s="349">
        <v>5278.3</v>
      </c>
    </row>
    <row r="121" spans="1:14" ht="36.75" customHeight="1" thickBot="1">
      <c r="A121" s="578" t="s">
        <v>466</v>
      </c>
      <c r="B121" s="591" t="s">
        <v>583</v>
      </c>
      <c r="C121" s="592" t="s">
        <v>409</v>
      </c>
      <c r="D121" s="425" t="s">
        <v>269</v>
      </c>
      <c r="E121" s="384" t="s">
        <v>584</v>
      </c>
      <c r="F121" s="425"/>
      <c r="G121" s="384"/>
      <c r="H121" s="385">
        <v>400</v>
      </c>
      <c r="I121" s="385">
        <v>220</v>
      </c>
      <c r="J121" s="385">
        <v>400</v>
      </c>
      <c r="K121" s="415">
        <f>K123</f>
        <v>500</v>
      </c>
      <c r="L121" s="415">
        <f>L123</f>
        <v>14.9</v>
      </c>
      <c r="M121" s="415">
        <f>M123</f>
        <v>500</v>
      </c>
      <c r="N121" s="583">
        <f>N123</f>
        <v>348.3</v>
      </c>
    </row>
    <row r="122" spans="1:14" ht="34.5" customHeight="1">
      <c r="A122" s="593" t="s">
        <v>467</v>
      </c>
      <c r="B122" s="594" t="s">
        <v>310</v>
      </c>
      <c r="C122" s="595" t="s">
        <v>409</v>
      </c>
      <c r="D122" s="596" t="s">
        <v>269</v>
      </c>
      <c r="E122" s="428" t="s">
        <v>584</v>
      </c>
      <c r="F122" s="427" t="s">
        <v>311</v>
      </c>
      <c r="G122" s="428"/>
      <c r="H122" s="429">
        <f t="shared" ref="H122:J123" si="7">H132</f>
        <v>0</v>
      </c>
      <c r="I122" s="429">
        <f t="shared" si="7"/>
        <v>0</v>
      </c>
      <c r="J122" s="429">
        <f t="shared" si="7"/>
        <v>0</v>
      </c>
      <c r="K122" s="378">
        <v>500</v>
      </c>
      <c r="L122" s="378">
        <v>14.9</v>
      </c>
      <c r="M122" s="378">
        <v>500</v>
      </c>
      <c r="N122" s="412">
        <f>N123</f>
        <v>348.3</v>
      </c>
    </row>
    <row r="123" spans="1:14" ht="36.75" thickBot="1">
      <c r="A123" s="539" t="s">
        <v>633</v>
      </c>
      <c r="B123" s="452" t="s">
        <v>312</v>
      </c>
      <c r="C123" s="597" t="s">
        <v>409</v>
      </c>
      <c r="D123" s="431" t="s">
        <v>269</v>
      </c>
      <c r="E123" s="409" t="s">
        <v>584</v>
      </c>
      <c r="F123" s="431" t="s">
        <v>313</v>
      </c>
      <c r="G123" s="377"/>
      <c r="H123" s="382">
        <f t="shared" si="7"/>
        <v>0</v>
      </c>
      <c r="I123" s="382">
        <f t="shared" si="7"/>
        <v>0</v>
      </c>
      <c r="J123" s="382">
        <f t="shared" si="7"/>
        <v>0</v>
      </c>
      <c r="K123" s="346">
        <v>500</v>
      </c>
      <c r="L123" s="346">
        <v>14.9</v>
      </c>
      <c r="M123" s="346">
        <v>500</v>
      </c>
      <c r="N123" s="349">
        <v>348.3</v>
      </c>
    </row>
    <row r="124" spans="1:14" ht="57.75" customHeight="1" thickBot="1">
      <c r="A124" s="578" t="s">
        <v>468</v>
      </c>
      <c r="B124" s="399" t="s">
        <v>585</v>
      </c>
      <c r="C124" s="592" t="s">
        <v>409</v>
      </c>
      <c r="D124" s="425" t="s">
        <v>269</v>
      </c>
      <c r="E124" s="384" t="s">
        <v>586</v>
      </c>
      <c r="F124" s="424"/>
      <c r="G124" s="413"/>
      <c r="H124" s="414"/>
      <c r="I124" s="414"/>
      <c r="J124" s="414"/>
      <c r="K124" s="414"/>
      <c r="L124" s="414"/>
      <c r="M124" s="414"/>
      <c r="N124" s="583">
        <f>N125+N127</f>
        <v>4103.6000000000004</v>
      </c>
    </row>
    <row r="125" spans="1:14" ht="27.75" customHeight="1">
      <c r="A125" s="593" t="s">
        <v>469</v>
      </c>
      <c r="B125" s="594" t="s">
        <v>310</v>
      </c>
      <c r="C125" s="598" t="s">
        <v>409</v>
      </c>
      <c r="D125" s="427" t="s">
        <v>269</v>
      </c>
      <c r="E125" s="428" t="s">
        <v>586</v>
      </c>
      <c r="F125" s="427" t="s">
        <v>311</v>
      </c>
      <c r="G125" s="428"/>
      <c r="H125" s="429"/>
      <c r="I125" s="429"/>
      <c r="J125" s="429"/>
      <c r="K125" s="429"/>
      <c r="L125" s="429"/>
      <c r="M125" s="429"/>
      <c r="N125" s="430">
        <f>N126</f>
        <v>4081.5</v>
      </c>
    </row>
    <row r="126" spans="1:14" ht="34.5" customHeight="1">
      <c r="A126" s="539" t="s">
        <v>634</v>
      </c>
      <c r="B126" s="452" t="s">
        <v>312</v>
      </c>
      <c r="C126" s="597" t="s">
        <v>409</v>
      </c>
      <c r="D126" s="431" t="s">
        <v>269</v>
      </c>
      <c r="E126" s="377" t="s">
        <v>586</v>
      </c>
      <c r="F126" s="431" t="s">
        <v>313</v>
      </c>
      <c r="G126" s="377"/>
      <c r="H126" s="382"/>
      <c r="I126" s="382"/>
      <c r="J126" s="382"/>
      <c r="K126" s="382"/>
      <c r="L126" s="382"/>
      <c r="M126" s="382"/>
      <c r="N126" s="349">
        <v>4081.5</v>
      </c>
    </row>
    <row r="127" spans="1:14" ht="20.25" customHeight="1">
      <c r="A127" s="576" t="s">
        <v>635</v>
      </c>
      <c r="B127" s="308" t="s">
        <v>587</v>
      </c>
      <c r="C127" s="525" t="s">
        <v>409</v>
      </c>
      <c r="D127" s="432" t="s">
        <v>269</v>
      </c>
      <c r="E127" s="338" t="s">
        <v>586</v>
      </c>
      <c r="F127" s="432" t="s">
        <v>567</v>
      </c>
      <c r="G127" s="338"/>
      <c r="H127" s="339"/>
      <c r="I127" s="339"/>
      <c r="J127" s="339"/>
      <c r="K127" s="339"/>
      <c r="L127" s="339"/>
      <c r="M127" s="339"/>
      <c r="N127" s="433">
        <v>22.1</v>
      </c>
    </row>
    <row r="128" spans="1:14" ht="42.75" customHeight="1" thickBot="1">
      <c r="A128" s="599" t="s">
        <v>470</v>
      </c>
      <c r="B128" s="600" t="s">
        <v>589</v>
      </c>
      <c r="C128" s="394">
        <v>993</v>
      </c>
      <c r="D128" s="394" t="s">
        <v>269</v>
      </c>
      <c r="E128" s="394" t="s">
        <v>367</v>
      </c>
      <c r="F128" s="394"/>
      <c r="G128" s="435"/>
      <c r="H128" s="436">
        <f>H129</f>
        <v>1077.7</v>
      </c>
      <c r="I128" s="436">
        <f>I129</f>
        <v>566.29999999999995</v>
      </c>
      <c r="J128" s="436">
        <f>J129</f>
        <v>1077.7</v>
      </c>
      <c r="K128" s="396" t="e">
        <f>K129++#REF!+K132</f>
        <v>#REF!</v>
      </c>
      <c r="L128" s="396" t="e">
        <f>L129++#REF!+L132</f>
        <v>#REF!</v>
      </c>
      <c r="M128" s="396" t="e">
        <f>M129++#REF!+M132</f>
        <v>#REF!</v>
      </c>
      <c r="N128" s="398">
        <f>N129+N132</f>
        <v>12893.1</v>
      </c>
    </row>
    <row r="129" spans="1:31" ht="27" customHeight="1">
      <c r="A129" s="601" t="s">
        <v>471</v>
      </c>
      <c r="B129" s="437" t="s">
        <v>590</v>
      </c>
      <c r="C129" s="427" t="s">
        <v>409</v>
      </c>
      <c r="D129" s="427" t="s">
        <v>269</v>
      </c>
      <c r="E129" s="338" t="s">
        <v>591</v>
      </c>
      <c r="F129" s="427"/>
      <c r="G129" s="428"/>
      <c r="H129" s="428">
        <f t="shared" ref="H129:M129" si="8">H131</f>
        <v>1077.7</v>
      </c>
      <c r="I129" s="429">
        <f t="shared" si="8"/>
        <v>566.29999999999995</v>
      </c>
      <c r="J129" s="429">
        <f t="shared" si="8"/>
        <v>1077.7</v>
      </c>
      <c r="K129" s="438">
        <f t="shared" si="8"/>
        <v>1800</v>
      </c>
      <c r="L129" s="438">
        <f t="shared" si="8"/>
        <v>1632.4</v>
      </c>
      <c r="M129" s="438">
        <f t="shared" si="8"/>
        <v>1800</v>
      </c>
      <c r="N129" s="439">
        <f>N130</f>
        <v>950</v>
      </c>
    </row>
    <row r="130" spans="1:31" ht="28.15" customHeight="1">
      <c r="A130" s="602" t="s">
        <v>636</v>
      </c>
      <c r="B130" s="405" t="s">
        <v>310</v>
      </c>
      <c r="C130" s="432" t="s">
        <v>409</v>
      </c>
      <c r="D130" s="432" t="s">
        <v>269</v>
      </c>
      <c r="E130" s="338" t="s">
        <v>591</v>
      </c>
      <c r="F130" s="432" t="s">
        <v>311</v>
      </c>
      <c r="G130" s="338"/>
      <c r="H130" s="338" t="e">
        <f>[5]роспись!H78</f>
        <v>#REF!</v>
      </c>
      <c r="I130" s="339">
        <v>566.29999999999995</v>
      </c>
      <c r="J130" s="339">
        <v>1077.7</v>
      </c>
      <c r="K130" s="440">
        <v>1800</v>
      </c>
      <c r="L130" s="341">
        <v>1632.4</v>
      </c>
      <c r="M130" s="342">
        <v>1800</v>
      </c>
      <c r="N130" s="322">
        <f>N131</f>
        <v>950</v>
      </c>
    </row>
    <row r="131" spans="1:31" ht="31.15" customHeight="1">
      <c r="A131" s="602" t="s">
        <v>637</v>
      </c>
      <c r="B131" s="308" t="s">
        <v>312</v>
      </c>
      <c r="C131" s="432" t="s">
        <v>409</v>
      </c>
      <c r="D131" s="432" t="s">
        <v>269</v>
      </c>
      <c r="E131" s="428" t="s">
        <v>591</v>
      </c>
      <c r="F131" s="432" t="s">
        <v>313</v>
      </c>
      <c r="G131" s="338"/>
      <c r="H131" s="338">
        <f>[5]роспись!H79</f>
        <v>1077.7</v>
      </c>
      <c r="I131" s="339">
        <v>566.29999999999995</v>
      </c>
      <c r="J131" s="339">
        <v>1077.7</v>
      </c>
      <c r="K131" s="440">
        <v>1800</v>
      </c>
      <c r="L131" s="341">
        <v>1632.4</v>
      </c>
      <c r="M131" s="342">
        <v>1800</v>
      </c>
      <c r="N131" s="322">
        <v>950</v>
      </c>
    </row>
    <row r="132" spans="1:31" ht="26.25" customHeight="1">
      <c r="A132" s="602" t="s">
        <v>472</v>
      </c>
      <c r="B132" s="441" t="s">
        <v>638</v>
      </c>
      <c r="C132" s="603">
        <v>993</v>
      </c>
      <c r="D132" s="432" t="s">
        <v>269</v>
      </c>
      <c r="E132" s="428" t="s">
        <v>593</v>
      </c>
      <c r="F132" s="432"/>
      <c r="G132" s="338"/>
      <c r="H132" s="339"/>
      <c r="I132" s="339"/>
      <c r="J132" s="339"/>
      <c r="K132" s="440">
        <f>K134</f>
        <v>3579.6</v>
      </c>
      <c r="L132" s="440">
        <f>L134</f>
        <v>2071.3000000000002</v>
      </c>
      <c r="M132" s="440">
        <f>M134</f>
        <v>3579.6</v>
      </c>
      <c r="N132" s="322">
        <f>N133</f>
        <v>11943.1</v>
      </c>
    </row>
    <row r="133" spans="1:31" ht="27" customHeight="1">
      <c r="A133" s="604" t="s">
        <v>639</v>
      </c>
      <c r="B133" s="405" t="s">
        <v>310</v>
      </c>
      <c r="C133" s="605">
        <v>993</v>
      </c>
      <c r="D133" s="431" t="s">
        <v>269</v>
      </c>
      <c r="E133" s="428" t="s">
        <v>593</v>
      </c>
      <c r="F133" s="432" t="s">
        <v>311</v>
      </c>
      <c r="G133" s="377"/>
      <c r="H133" s="382"/>
      <c r="I133" s="443"/>
      <c r="J133" s="443"/>
      <c r="K133" s="444">
        <v>3579.6</v>
      </c>
      <c r="L133" s="341">
        <v>2071.3000000000002</v>
      </c>
      <c r="M133" s="342">
        <v>3579.6</v>
      </c>
      <c r="N133" s="322">
        <f>N134</f>
        <v>11943.1</v>
      </c>
    </row>
    <row r="134" spans="1:31" ht="28.5" customHeight="1" thickBot="1">
      <c r="A134" s="604" t="s">
        <v>640</v>
      </c>
      <c r="B134" s="308" t="s">
        <v>312</v>
      </c>
      <c r="C134" s="605">
        <v>993</v>
      </c>
      <c r="D134" s="431" t="s">
        <v>269</v>
      </c>
      <c r="E134" s="428" t="s">
        <v>593</v>
      </c>
      <c r="F134" s="432" t="s">
        <v>313</v>
      </c>
      <c r="G134" s="377"/>
      <c r="H134" s="382"/>
      <c r="I134" s="443"/>
      <c r="J134" s="443"/>
      <c r="K134" s="444">
        <v>3579.6</v>
      </c>
      <c r="L134" s="341">
        <v>2071.3000000000002</v>
      </c>
      <c r="M134" s="342">
        <v>3579.6</v>
      </c>
      <c r="N134" s="322">
        <v>11943.1</v>
      </c>
    </row>
    <row r="135" spans="1:31" ht="24.75" customHeight="1" thickBot="1">
      <c r="A135" s="578" t="s">
        <v>473</v>
      </c>
      <c r="B135" s="445" t="s">
        <v>594</v>
      </c>
      <c r="C135" s="384">
        <v>993</v>
      </c>
      <c r="D135" s="384" t="s">
        <v>269</v>
      </c>
      <c r="E135" s="329" t="s">
        <v>368</v>
      </c>
      <c r="F135" s="384"/>
      <c r="G135" s="330"/>
      <c r="H135" s="331" t="e">
        <f>#REF!+H146</f>
        <v>#REF!</v>
      </c>
      <c r="I135" s="331" t="e">
        <f>#REF!+I146</f>
        <v>#REF!</v>
      </c>
      <c r="J135" s="331" t="e">
        <f>#REF!+J146</f>
        <v>#REF!</v>
      </c>
      <c r="K135" s="415" t="e">
        <f>#REF!+K139</f>
        <v>#REF!</v>
      </c>
      <c r="L135" s="415" t="e">
        <f>#REF!+L139</f>
        <v>#REF!</v>
      </c>
      <c r="M135" s="415" t="e">
        <f>#REF!+M139</f>
        <v>#REF!</v>
      </c>
      <c r="N135" s="386">
        <f>N136+N139+N143+N142</f>
        <v>10992.1</v>
      </c>
    </row>
    <row r="136" spans="1:31" ht="24.6" customHeight="1">
      <c r="A136" s="604" t="s">
        <v>474</v>
      </c>
      <c r="B136" s="449" t="s">
        <v>595</v>
      </c>
      <c r="C136" s="597" t="s">
        <v>409</v>
      </c>
      <c r="D136" s="431" t="s">
        <v>269</v>
      </c>
      <c r="E136" s="428" t="s">
        <v>596</v>
      </c>
      <c r="F136" s="431"/>
      <c r="G136" s="338"/>
      <c r="H136" s="339"/>
      <c r="I136" s="339"/>
      <c r="J136" s="339"/>
      <c r="K136" s="444">
        <f>K138</f>
        <v>421.6</v>
      </c>
      <c r="L136" s="444">
        <f>L138</f>
        <v>0</v>
      </c>
      <c r="M136" s="444">
        <f>M138</f>
        <v>421.6</v>
      </c>
      <c r="N136" s="450">
        <f>N138</f>
        <v>1265.8</v>
      </c>
    </row>
    <row r="137" spans="1:31" ht="25.5" customHeight="1">
      <c r="A137" s="604" t="s">
        <v>641</v>
      </c>
      <c r="B137" s="405" t="s">
        <v>310</v>
      </c>
      <c r="C137" s="597" t="s">
        <v>409</v>
      </c>
      <c r="D137" s="431" t="s">
        <v>269</v>
      </c>
      <c r="E137" s="428" t="s">
        <v>596</v>
      </c>
      <c r="F137" s="431" t="s">
        <v>311</v>
      </c>
      <c r="G137" s="338"/>
      <c r="H137" s="339"/>
      <c r="I137" s="339"/>
      <c r="J137" s="339"/>
      <c r="K137" s="444">
        <v>421.6</v>
      </c>
      <c r="L137" s="451"/>
      <c r="M137" s="451">
        <v>421.6</v>
      </c>
      <c r="N137" s="322">
        <f>N138</f>
        <v>1265.8</v>
      </c>
    </row>
    <row r="138" spans="1:31" ht="27.6" customHeight="1">
      <c r="A138" s="604" t="s">
        <v>642</v>
      </c>
      <c r="B138" s="308" t="s">
        <v>312</v>
      </c>
      <c r="C138" s="597" t="s">
        <v>409</v>
      </c>
      <c r="D138" s="431" t="s">
        <v>269</v>
      </c>
      <c r="E138" s="428" t="s">
        <v>596</v>
      </c>
      <c r="F138" s="431" t="s">
        <v>313</v>
      </c>
      <c r="G138" s="338"/>
      <c r="H138" s="339"/>
      <c r="I138" s="339"/>
      <c r="J138" s="339"/>
      <c r="K138" s="444">
        <v>421.6</v>
      </c>
      <c r="L138" s="451"/>
      <c r="M138" s="451">
        <v>421.6</v>
      </c>
      <c r="N138" s="322">
        <v>1265.8</v>
      </c>
    </row>
    <row r="139" spans="1:31" ht="27" customHeight="1">
      <c r="A139" s="604" t="s">
        <v>475</v>
      </c>
      <c r="B139" s="449" t="s">
        <v>597</v>
      </c>
      <c r="C139" s="597" t="s">
        <v>409</v>
      </c>
      <c r="D139" s="431" t="s">
        <v>269</v>
      </c>
      <c r="E139" s="428" t="s">
        <v>598</v>
      </c>
      <c r="F139" s="431"/>
      <c r="G139" s="338"/>
      <c r="H139" s="339"/>
      <c r="I139" s="339"/>
      <c r="J139" s="339"/>
      <c r="K139" s="444">
        <f>K141</f>
        <v>421.6</v>
      </c>
      <c r="L139" s="444">
        <f>L141</f>
        <v>0</v>
      </c>
      <c r="M139" s="444">
        <f>M141</f>
        <v>421.6</v>
      </c>
      <c r="N139" s="450">
        <f>N141</f>
        <v>9453.7000000000007</v>
      </c>
      <c r="AC139" s="136"/>
      <c r="AE139" s="606"/>
    </row>
    <row r="140" spans="1:31" ht="30" customHeight="1">
      <c r="A140" s="604" t="s">
        <v>643</v>
      </c>
      <c r="B140" s="405" t="s">
        <v>310</v>
      </c>
      <c r="C140" s="597" t="s">
        <v>409</v>
      </c>
      <c r="D140" s="431" t="s">
        <v>269</v>
      </c>
      <c r="E140" s="428" t="s">
        <v>598</v>
      </c>
      <c r="F140" s="431" t="s">
        <v>311</v>
      </c>
      <c r="G140" s="338"/>
      <c r="H140" s="339"/>
      <c r="I140" s="339"/>
      <c r="J140" s="339"/>
      <c r="K140" s="444">
        <v>421.6</v>
      </c>
      <c r="L140" s="451"/>
      <c r="M140" s="451">
        <v>421.6</v>
      </c>
      <c r="N140" s="322">
        <f>N141</f>
        <v>9453.7000000000007</v>
      </c>
      <c r="AC140" s="136"/>
      <c r="AE140" s="606"/>
    </row>
    <row r="141" spans="1:31" ht="27.75" customHeight="1">
      <c r="A141" s="604" t="s">
        <v>644</v>
      </c>
      <c r="B141" s="308" t="s">
        <v>312</v>
      </c>
      <c r="C141" s="597" t="s">
        <v>409</v>
      </c>
      <c r="D141" s="431" t="s">
        <v>269</v>
      </c>
      <c r="E141" s="428" t="s">
        <v>598</v>
      </c>
      <c r="F141" s="431" t="s">
        <v>313</v>
      </c>
      <c r="G141" s="338"/>
      <c r="H141" s="339"/>
      <c r="I141" s="339"/>
      <c r="J141" s="339"/>
      <c r="K141" s="444">
        <v>421.6</v>
      </c>
      <c r="L141" s="451"/>
      <c r="M141" s="451">
        <v>421.6</v>
      </c>
      <c r="N141" s="322">
        <v>9453.7000000000007</v>
      </c>
      <c r="AC141" s="136"/>
      <c r="AE141" s="606"/>
    </row>
    <row r="142" spans="1:31" ht="24.6" customHeight="1">
      <c r="A142" s="604" t="s">
        <v>645</v>
      </c>
      <c r="B142" s="452" t="s">
        <v>587</v>
      </c>
      <c r="C142" s="597" t="s">
        <v>409</v>
      </c>
      <c r="D142" s="431" t="s">
        <v>269</v>
      </c>
      <c r="E142" s="428" t="s">
        <v>598</v>
      </c>
      <c r="F142" s="431" t="s">
        <v>567</v>
      </c>
      <c r="G142" s="338"/>
      <c r="H142" s="339"/>
      <c r="I142" s="339"/>
      <c r="J142" s="339"/>
      <c r="K142" s="444"/>
      <c r="L142" s="453"/>
      <c r="M142" s="453"/>
      <c r="N142" s="349">
        <v>72.599999999999994</v>
      </c>
    </row>
    <row r="143" spans="1:31" ht="32.25" customHeight="1">
      <c r="A143" s="604" t="s">
        <v>646</v>
      </c>
      <c r="B143" s="449" t="s">
        <v>599</v>
      </c>
      <c r="C143" s="597" t="s">
        <v>409</v>
      </c>
      <c r="D143" s="431" t="s">
        <v>269</v>
      </c>
      <c r="E143" s="428" t="s">
        <v>600</v>
      </c>
      <c r="F143" s="431"/>
      <c r="G143" s="338"/>
      <c r="H143" s="339"/>
      <c r="I143" s="339"/>
      <c r="J143" s="339"/>
      <c r="K143" s="444">
        <f>K145</f>
        <v>421.6</v>
      </c>
      <c r="L143" s="444">
        <f>L145</f>
        <v>0</v>
      </c>
      <c r="M143" s="444">
        <f>M145</f>
        <v>421.6</v>
      </c>
      <c r="N143" s="450">
        <f>N145</f>
        <v>200</v>
      </c>
    </row>
    <row r="144" spans="1:31" ht="27.75" customHeight="1">
      <c r="A144" s="604" t="s">
        <v>647</v>
      </c>
      <c r="B144" s="405" t="s">
        <v>310</v>
      </c>
      <c r="C144" s="597" t="s">
        <v>409</v>
      </c>
      <c r="D144" s="431" t="s">
        <v>269</v>
      </c>
      <c r="E144" s="428" t="s">
        <v>600</v>
      </c>
      <c r="F144" s="431" t="s">
        <v>311</v>
      </c>
      <c r="G144" s="338"/>
      <c r="H144" s="339"/>
      <c r="I144" s="339"/>
      <c r="J144" s="339"/>
      <c r="K144" s="444">
        <v>421.6</v>
      </c>
      <c r="L144" s="451"/>
      <c r="M144" s="451">
        <v>421.6</v>
      </c>
      <c r="N144" s="322">
        <f>N145</f>
        <v>200</v>
      </c>
    </row>
    <row r="145" spans="1:14" ht="36.75" thickBot="1">
      <c r="A145" s="604" t="s">
        <v>648</v>
      </c>
      <c r="B145" s="308" t="s">
        <v>312</v>
      </c>
      <c r="C145" s="597" t="s">
        <v>409</v>
      </c>
      <c r="D145" s="431" t="s">
        <v>269</v>
      </c>
      <c r="E145" s="409" t="s">
        <v>600</v>
      </c>
      <c r="F145" s="431" t="s">
        <v>313</v>
      </c>
      <c r="G145" s="338"/>
      <c r="H145" s="339"/>
      <c r="I145" s="339"/>
      <c r="J145" s="339"/>
      <c r="K145" s="444">
        <v>421.6</v>
      </c>
      <c r="L145" s="451"/>
      <c r="M145" s="451">
        <v>421.6</v>
      </c>
      <c r="N145" s="322">
        <v>200</v>
      </c>
    </row>
    <row r="146" spans="1:14" ht="20.25" customHeight="1" thickBot="1">
      <c r="A146" s="578" t="s">
        <v>649</v>
      </c>
      <c r="B146" s="445" t="s">
        <v>601</v>
      </c>
      <c r="C146" s="384">
        <v>993</v>
      </c>
      <c r="D146" s="446" t="s">
        <v>269</v>
      </c>
      <c r="E146" s="447" t="s">
        <v>369</v>
      </c>
      <c r="F146" s="448"/>
      <c r="G146" s="330"/>
      <c r="H146" s="331">
        <f>H147</f>
        <v>228.1</v>
      </c>
      <c r="I146" s="331">
        <f>I147</f>
        <v>101.4</v>
      </c>
      <c r="J146" s="331">
        <f>J147</f>
        <v>152.1</v>
      </c>
      <c r="K146" s="415">
        <f>K147+K150+K155</f>
        <v>5808.7999999999993</v>
      </c>
      <c r="L146" s="415">
        <f>L147+L150+L155</f>
        <v>3821.0000000000005</v>
      </c>
      <c r="M146" s="415">
        <f>M147+M150+M155</f>
        <v>5808.7999999999993</v>
      </c>
      <c r="N146" s="386">
        <f>N148+N151+N153+N156+N158</f>
        <v>23042.9</v>
      </c>
    </row>
    <row r="147" spans="1:14" ht="24">
      <c r="A147" s="607" t="s">
        <v>650</v>
      </c>
      <c r="B147" s="594" t="s">
        <v>602</v>
      </c>
      <c r="C147" s="598" t="s">
        <v>409</v>
      </c>
      <c r="D147" s="427" t="s">
        <v>269</v>
      </c>
      <c r="E147" s="428" t="s">
        <v>603</v>
      </c>
      <c r="F147" s="427"/>
      <c r="G147" s="338"/>
      <c r="H147" s="339">
        <f>[5]роспись!H96</f>
        <v>228.1</v>
      </c>
      <c r="I147" s="339">
        <v>101.4</v>
      </c>
      <c r="J147" s="339">
        <v>152.1</v>
      </c>
      <c r="K147" s="608">
        <f>K149</f>
        <v>3232.7</v>
      </c>
      <c r="L147" s="608">
        <f>L149</f>
        <v>1940.7</v>
      </c>
      <c r="M147" s="608">
        <f>M149</f>
        <v>3232.7</v>
      </c>
      <c r="N147" s="430">
        <f>N149</f>
        <v>10561</v>
      </c>
    </row>
    <row r="148" spans="1:14" ht="39.75" customHeight="1">
      <c r="A148" s="602" t="s">
        <v>651</v>
      </c>
      <c r="B148" s="405" t="s">
        <v>310</v>
      </c>
      <c r="C148" s="525" t="s">
        <v>409</v>
      </c>
      <c r="D148" s="432" t="s">
        <v>269</v>
      </c>
      <c r="E148" s="428" t="s">
        <v>603</v>
      </c>
      <c r="F148" s="432" t="s">
        <v>311</v>
      </c>
      <c r="G148" s="338"/>
      <c r="H148" s="339">
        <f t="shared" ref="H148:J149" si="9">H149</f>
        <v>400</v>
      </c>
      <c r="I148" s="339">
        <f t="shared" si="9"/>
        <v>220</v>
      </c>
      <c r="J148" s="339">
        <f t="shared" si="9"/>
        <v>400</v>
      </c>
      <c r="K148" s="340">
        <f>3844.9-612.2</f>
        <v>3232.7</v>
      </c>
      <c r="L148" s="340">
        <v>1940.7</v>
      </c>
      <c r="M148" s="340">
        <v>3232.7</v>
      </c>
      <c r="N148" s="322">
        <f>N149</f>
        <v>10561</v>
      </c>
    </row>
    <row r="149" spans="1:14" ht="36">
      <c r="A149" s="602" t="s">
        <v>652</v>
      </c>
      <c r="B149" s="308" t="s">
        <v>312</v>
      </c>
      <c r="C149" s="525" t="s">
        <v>409</v>
      </c>
      <c r="D149" s="432" t="s">
        <v>269</v>
      </c>
      <c r="E149" s="428" t="s">
        <v>603</v>
      </c>
      <c r="F149" s="432" t="s">
        <v>313</v>
      </c>
      <c r="G149" s="338"/>
      <c r="H149" s="339">
        <f t="shared" si="9"/>
        <v>400</v>
      </c>
      <c r="I149" s="339">
        <f t="shared" si="9"/>
        <v>220</v>
      </c>
      <c r="J149" s="339">
        <f t="shared" si="9"/>
        <v>400</v>
      </c>
      <c r="K149" s="340">
        <f>3844.9-612.2</f>
        <v>3232.7</v>
      </c>
      <c r="L149" s="340">
        <v>1940.7</v>
      </c>
      <c r="M149" s="340">
        <v>3232.7</v>
      </c>
      <c r="N149" s="322">
        <v>10561</v>
      </c>
    </row>
    <row r="150" spans="1:14" ht="23.25" customHeight="1">
      <c r="A150" s="602" t="s">
        <v>653</v>
      </c>
      <c r="B150" s="405" t="s">
        <v>604</v>
      </c>
      <c r="C150" s="525" t="s">
        <v>409</v>
      </c>
      <c r="D150" s="432" t="s">
        <v>269</v>
      </c>
      <c r="E150" s="428" t="s">
        <v>605</v>
      </c>
      <c r="F150" s="432"/>
      <c r="G150" s="338"/>
      <c r="H150" s="339">
        <f>H152</f>
        <v>400</v>
      </c>
      <c r="I150" s="339">
        <f t="shared" ref="I150:N150" si="10">I152</f>
        <v>220</v>
      </c>
      <c r="J150" s="339">
        <f t="shared" si="10"/>
        <v>400</v>
      </c>
      <c r="K150" s="340">
        <v>2076.1</v>
      </c>
      <c r="L150" s="339">
        <f t="shared" si="10"/>
        <v>1865.4</v>
      </c>
      <c r="M150" s="339">
        <f t="shared" si="10"/>
        <v>2076.1</v>
      </c>
      <c r="N150" s="322">
        <f t="shared" si="10"/>
        <v>10924.4</v>
      </c>
    </row>
    <row r="151" spans="1:14" ht="39.75" customHeight="1">
      <c r="A151" s="602" t="s">
        <v>654</v>
      </c>
      <c r="B151" s="405" t="s">
        <v>310</v>
      </c>
      <c r="C151" s="525" t="s">
        <v>409</v>
      </c>
      <c r="D151" s="432" t="s">
        <v>269</v>
      </c>
      <c r="E151" s="428" t="s">
        <v>605</v>
      </c>
      <c r="F151" s="432" t="s">
        <v>311</v>
      </c>
      <c r="G151" s="338"/>
      <c r="H151" s="339">
        <f>H152</f>
        <v>400</v>
      </c>
      <c r="I151" s="339">
        <f>I152</f>
        <v>220</v>
      </c>
      <c r="J151" s="339">
        <f>J152</f>
        <v>400</v>
      </c>
      <c r="K151" s="340">
        <v>2076.1</v>
      </c>
      <c r="L151" s="340">
        <v>1865.4</v>
      </c>
      <c r="M151" s="340">
        <v>2076.1</v>
      </c>
      <c r="N151" s="322">
        <f>N152</f>
        <v>10924.4</v>
      </c>
    </row>
    <row r="152" spans="1:14" ht="36">
      <c r="A152" s="602" t="s">
        <v>655</v>
      </c>
      <c r="B152" s="308" t="s">
        <v>312</v>
      </c>
      <c r="C152" s="525" t="s">
        <v>409</v>
      </c>
      <c r="D152" s="432" t="s">
        <v>269</v>
      </c>
      <c r="E152" s="428" t="s">
        <v>605</v>
      </c>
      <c r="F152" s="432" t="s">
        <v>313</v>
      </c>
      <c r="G152" s="338"/>
      <c r="H152" s="339">
        <f>H155</f>
        <v>400</v>
      </c>
      <c r="I152" s="339">
        <f>I155</f>
        <v>220</v>
      </c>
      <c r="J152" s="339">
        <f>J155</f>
        <v>400</v>
      </c>
      <c r="K152" s="340">
        <v>2076.1</v>
      </c>
      <c r="L152" s="340">
        <v>1865.4</v>
      </c>
      <c r="M152" s="340">
        <v>2076.1</v>
      </c>
      <c r="N152" s="322">
        <v>10924.4</v>
      </c>
    </row>
    <row r="153" spans="1:14" ht="28.5" customHeight="1">
      <c r="A153" s="602" t="s">
        <v>656</v>
      </c>
      <c r="B153" s="405" t="s">
        <v>363</v>
      </c>
      <c r="C153" s="525" t="s">
        <v>409</v>
      </c>
      <c r="D153" s="432" t="s">
        <v>269</v>
      </c>
      <c r="E153" s="428" t="s">
        <v>605</v>
      </c>
      <c r="F153" s="432" t="s">
        <v>315</v>
      </c>
      <c r="G153" s="338"/>
      <c r="H153" s="339"/>
      <c r="I153" s="339"/>
      <c r="J153" s="339"/>
      <c r="K153" s="340"/>
      <c r="L153" s="340"/>
      <c r="M153" s="340"/>
      <c r="N153" s="322">
        <v>150</v>
      </c>
    </row>
    <row r="154" spans="1:14" ht="28.5" customHeight="1" thickBot="1">
      <c r="A154" s="602" t="s">
        <v>657</v>
      </c>
      <c r="B154" s="389" t="s">
        <v>364</v>
      </c>
      <c r="C154" s="525" t="s">
        <v>409</v>
      </c>
      <c r="D154" s="432" t="s">
        <v>269</v>
      </c>
      <c r="E154" s="428" t="s">
        <v>605</v>
      </c>
      <c r="F154" s="432" t="s">
        <v>317</v>
      </c>
      <c r="G154" s="338"/>
      <c r="H154" s="339"/>
      <c r="I154" s="339"/>
      <c r="J154" s="339"/>
      <c r="K154" s="340"/>
      <c r="L154" s="340"/>
      <c r="M154" s="340"/>
      <c r="N154" s="322">
        <v>150</v>
      </c>
    </row>
    <row r="155" spans="1:14" ht="24.75" customHeight="1">
      <c r="A155" s="602" t="s">
        <v>658</v>
      </c>
      <c r="B155" s="609" t="s">
        <v>606</v>
      </c>
      <c r="C155" s="525" t="s">
        <v>409</v>
      </c>
      <c r="D155" s="432" t="s">
        <v>269</v>
      </c>
      <c r="E155" s="428" t="s">
        <v>607</v>
      </c>
      <c r="F155" s="432"/>
      <c r="G155" s="338"/>
      <c r="H155" s="339">
        <v>400</v>
      </c>
      <c r="I155" s="339">
        <v>220</v>
      </c>
      <c r="J155" s="339">
        <v>400</v>
      </c>
      <c r="K155" s="340">
        <f>K157</f>
        <v>500</v>
      </c>
      <c r="L155" s="340">
        <f>L157</f>
        <v>14.9</v>
      </c>
      <c r="M155" s="340">
        <f>M157</f>
        <v>500</v>
      </c>
      <c r="N155" s="322">
        <f>N157</f>
        <v>1364.3</v>
      </c>
    </row>
    <row r="156" spans="1:14" s="221" customFormat="1" ht="42" customHeight="1">
      <c r="A156" s="604" t="s">
        <v>659</v>
      </c>
      <c r="B156" s="405" t="s">
        <v>310</v>
      </c>
      <c r="C156" s="597" t="s">
        <v>409</v>
      </c>
      <c r="D156" s="431" t="s">
        <v>269</v>
      </c>
      <c r="E156" s="428" t="s">
        <v>607</v>
      </c>
      <c r="F156" s="432" t="s">
        <v>311</v>
      </c>
      <c r="G156" s="338"/>
      <c r="H156" s="339" t="e">
        <f t="shared" ref="H156:J157" si="11">H164</f>
        <v>#REF!</v>
      </c>
      <c r="I156" s="339" t="e">
        <f t="shared" si="11"/>
        <v>#REF!</v>
      </c>
      <c r="J156" s="339" t="e">
        <f t="shared" si="11"/>
        <v>#REF!</v>
      </c>
      <c r="K156" s="346">
        <v>500</v>
      </c>
      <c r="L156" s="346">
        <v>14.9</v>
      </c>
      <c r="M156" s="346">
        <v>500</v>
      </c>
      <c r="N156" s="349">
        <f>N157</f>
        <v>1364.3</v>
      </c>
    </row>
    <row r="157" spans="1:14" s="221" customFormat="1" ht="36">
      <c r="A157" s="604" t="s">
        <v>660</v>
      </c>
      <c r="B157" s="452" t="s">
        <v>312</v>
      </c>
      <c r="C157" s="597" t="s">
        <v>409</v>
      </c>
      <c r="D157" s="431" t="s">
        <v>269</v>
      </c>
      <c r="E157" s="409" t="s">
        <v>607</v>
      </c>
      <c r="F157" s="431" t="s">
        <v>313</v>
      </c>
      <c r="G157" s="377"/>
      <c r="H157" s="382" t="e">
        <f t="shared" si="11"/>
        <v>#REF!</v>
      </c>
      <c r="I157" s="382" t="e">
        <f t="shared" si="11"/>
        <v>#REF!</v>
      </c>
      <c r="J157" s="382" t="e">
        <f t="shared" si="11"/>
        <v>#REF!</v>
      </c>
      <c r="K157" s="346">
        <v>500</v>
      </c>
      <c r="L157" s="346">
        <v>14.9</v>
      </c>
      <c r="M157" s="346">
        <v>500</v>
      </c>
      <c r="N157" s="349">
        <v>1364.3</v>
      </c>
    </row>
    <row r="158" spans="1:14" s="221" customFormat="1" ht="27.75" customHeight="1">
      <c r="A158" s="610" t="s">
        <v>661</v>
      </c>
      <c r="B158" s="308" t="s">
        <v>608</v>
      </c>
      <c r="C158" s="525" t="s">
        <v>409</v>
      </c>
      <c r="D158" s="432" t="s">
        <v>269</v>
      </c>
      <c r="E158" s="338" t="s">
        <v>609</v>
      </c>
      <c r="F158" s="432" t="s">
        <v>315</v>
      </c>
      <c r="G158" s="338"/>
      <c r="H158" s="339"/>
      <c r="I158" s="339"/>
      <c r="J158" s="339"/>
      <c r="K158" s="339"/>
      <c r="L158" s="339"/>
      <c r="M158" s="339"/>
      <c r="N158" s="433">
        <v>43.2</v>
      </c>
    </row>
    <row r="159" spans="1:14" s="221" customFormat="1" ht="27" customHeight="1">
      <c r="A159" s="610" t="s">
        <v>662</v>
      </c>
      <c r="B159" s="405" t="s">
        <v>587</v>
      </c>
      <c r="C159" s="525" t="s">
        <v>409</v>
      </c>
      <c r="D159" s="432" t="s">
        <v>269</v>
      </c>
      <c r="E159" s="338" t="s">
        <v>609</v>
      </c>
      <c r="F159" s="432" t="s">
        <v>567</v>
      </c>
      <c r="G159" s="338"/>
      <c r="H159" s="339"/>
      <c r="I159" s="339"/>
      <c r="J159" s="339"/>
      <c r="K159" s="339"/>
      <c r="L159" s="339"/>
      <c r="M159" s="339"/>
      <c r="N159" s="433">
        <v>43.2</v>
      </c>
    </row>
    <row r="160" spans="1:14" s="221" customFormat="1" ht="30" customHeight="1" thickBot="1">
      <c r="A160" s="611" t="s">
        <v>476</v>
      </c>
      <c r="B160" s="519" t="s">
        <v>270</v>
      </c>
      <c r="C160" s="329" t="s">
        <v>409</v>
      </c>
      <c r="D160" s="329" t="s">
        <v>271</v>
      </c>
      <c r="E160" s="329"/>
      <c r="F160" s="329"/>
      <c r="G160" s="329"/>
      <c r="H160" s="388" t="e">
        <f t="shared" ref="H160:M160" si="12">H165</f>
        <v>#REF!</v>
      </c>
      <c r="I160" s="388" t="e">
        <f t="shared" si="12"/>
        <v>#REF!</v>
      </c>
      <c r="J160" s="388" t="e">
        <f t="shared" si="12"/>
        <v>#REF!</v>
      </c>
      <c r="K160" s="388" t="e">
        <f t="shared" si="12"/>
        <v>#REF!</v>
      </c>
      <c r="L160" s="388" t="e">
        <f t="shared" si="12"/>
        <v>#REF!</v>
      </c>
      <c r="M160" s="388" t="e">
        <f t="shared" si="12"/>
        <v>#REF!</v>
      </c>
      <c r="N160" s="612">
        <f>N165+N161</f>
        <v>1158</v>
      </c>
    </row>
    <row r="161" spans="1:14" s="221" customFormat="1" ht="24.75" customHeight="1">
      <c r="A161" s="580" t="s">
        <v>477</v>
      </c>
      <c r="B161" s="500" t="s">
        <v>272</v>
      </c>
      <c r="C161" s="330" t="s">
        <v>409</v>
      </c>
      <c r="D161" s="330" t="s">
        <v>273</v>
      </c>
      <c r="E161" s="330"/>
      <c r="F161" s="330"/>
      <c r="G161" s="330"/>
      <c r="H161" s="331" t="e">
        <f>H165</f>
        <v>#REF!</v>
      </c>
      <c r="I161" s="331" t="e">
        <f>I165</f>
        <v>#REF!</v>
      </c>
      <c r="J161" s="331" t="e">
        <f>J165</f>
        <v>#REF!</v>
      </c>
      <c r="K161" s="331" t="e">
        <f>K165+#REF!+#REF!</f>
        <v>#REF!</v>
      </c>
      <c r="L161" s="331" t="e">
        <f>L165+#REF!+#REF!</f>
        <v>#REF!</v>
      </c>
      <c r="M161" s="331" t="e">
        <f>M165+#REF!+#REF!</f>
        <v>#REF!</v>
      </c>
      <c r="N161" s="613">
        <f>N162</f>
        <v>25.8</v>
      </c>
    </row>
    <row r="162" spans="1:14" ht="94.5" customHeight="1">
      <c r="A162" s="564" t="s">
        <v>177</v>
      </c>
      <c r="B162" s="500" t="s">
        <v>610</v>
      </c>
      <c r="C162" s="330" t="s">
        <v>409</v>
      </c>
      <c r="D162" s="330" t="s">
        <v>273</v>
      </c>
      <c r="E162" s="330" t="s">
        <v>370</v>
      </c>
      <c r="F162" s="330"/>
      <c r="G162" s="330"/>
      <c r="H162" s="331" t="e">
        <f>[5]роспись!H101</f>
        <v>#REF!</v>
      </c>
      <c r="I162" s="331">
        <v>309.39999999999998</v>
      </c>
      <c r="J162" s="331">
        <v>500</v>
      </c>
      <c r="K162" s="335" t="e">
        <f>K165</f>
        <v>#REF!</v>
      </c>
      <c r="L162" s="335" t="e">
        <f>L165</f>
        <v>#REF!</v>
      </c>
      <c r="M162" s="335" t="e">
        <f>M165</f>
        <v>#REF!</v>
      </c>
      <c r="N162" s="336">
        <f>N164</f>
        <v>25.8</v>
      </c>
    </row>
    <row r="163" spans="1:14" ht="36" customHeight="1">
      <c r="A163" s="529" t="s">
        <v>180</v>
      </c>
      <c r="B163" s="405" t="s">
        <v>310</v>
      </c>
      <c r="C163" s="338" t="s">
        <v>409</v>
      </c>
      <c r="D163" s="338" t="s">
        <v>273</v>
      </c>
      <c r="E163" s="338" t="s">
        <v>370</v>
      </c>
      <c r="F163" s="338" t="s">
        <v>311</v>
      </c>
      <c r="G163" s="312"/>
      <c r="H163" s="353" t="e">
        <f>H5+#REF!</f>
        <v>#REF!</v>
      </c>
      <c r="I163" s="353" t="e">
        <f>I5+#REF!</f>
        <v>#REF!</v>
      </c>
      <c r="J163" s="353" t="e">
        <f>J5+#REF!</f>
        <v>#REF!</v>
      </c>
      <c r="K163" s="340">
        <v>299</v>
      </c>
      <c r="L163" s="340">
        <v>243.6</v>
      </c>
      <c r="M163" s="340">
        <v>299</v>
      </c>
      <c r="N163" s="349">
        <f>N164</f>
        <v>25.8</v>
      </c>
    </row>
    <row r="164" spans="1:14" ht="36">
      <c r="A164" s="529" t="s">
        <v>478</v>
      </c>
      <c r="B164" s="308" t="s">
        <v>312</v>
      </c>
      <c r="C164" s="338" t="s">
        <v>409</v>
      </c>
      <c r="D164" s="338" t="s">
        <v>273</v>
      </c>
      <c r="E164" s="338" t="s">
        <v>370</v>
      </c>
      <c r="F164" s="338" t="s">
        <v>313</v>
      </c>
      <c r="G164" s="312"/>
      <c r="H164" s="353" t="e">
        <f>H6+#REF!</f>
        <v>#REF!</v>
      </c>
      <c r="I164" s="353" t="e">
        <f>I6+#REF!</f>
        <v>#REF!</v>
      </c>
      <c r="J164" s="353" t="e">
        <f>J6+#REF!</f>
        <v>#REF!</v>
      </c>
      <c r="K164" s="340">
        <v>299</v>
      </c>
      <c r="L164" s="340">
        <v>243.6</v>
      </c>
      <c r="M164" s="340">
        <v>299</v>
      </c>
      <c r="N164" s="349">
        <v>25.8</v>
      </c>
    </row>
    <row r="165" spans="1:14" ht="24.75" customHeight="1">
      <c r="A165" s="580" t="s">
        <v>479</v>
      </c>
      <c r="B165" s="511" t="s">
        <v>480</v>
      </c>
      <c r="C165" s="329" t="s">
        <v>409</v>
      </c>
      <c r="D165" s="329" t="s">
        <v>275</v>
      </c>
      <c r="E165" s="329"/>
      <c r="F165" s="330"/>
      <c r="G165" s="330"/>
      <c r="H165" s="331" t="e">
        <f>#REF!</f>
        <v>#REF!</v>
      </c>
      <c r="I165" s="331" t="e">
        <f>#REF!</f>
        <v>#REF!</v>
      </c>
      <c r="J165" s="331" t="e">
        <f>#REF!</f>
        <v>#REF!</v>
      </c>
      <c r="K165" s="332" t="e">
        <f>#REF!+#REF!+K169</f>
        <v>#REF!</v>
      </c>
      <c r="L165" s="332" t="e">
        <f>#REF!+#REF!+L169</f>
        <v>#REF!</v>
      </c>
      <c r="M165" s="332" t="e">
        <f>#REF!+#REF!+M169</f>
        <v>#REF!</v>
      </c>
      <c r="N165" s="614">
        <f>N169+N166</f>
        <v>1132.2</v>
      </c>
    </row>
    <row r="166" spans="1:14" ht="30.75" customHeight="1">
      <c r="A166" s="564" t="s">
        <v>481</v>
      </c>
      <c r="B166" s="500" t="s">
        <v>611</v>
      </c>
      <c r="C166" s="330" t="s">
        <v>409</v>
      </c>
      <c r="D166" s="330" t="s">
        <v>275</v>
      </c>
      <c r="E166" s="330" t="s">
        <v>371</v>
      </c>
      <c r="F166" s="330"/>
      <c r="G166" s="330"/>
      <c r="H166" s="331" t="e">
        <f>[5]роспись!H87</f>
        <v>#REF!</v>
      </c>
      <c r="I166" s="331">
        <v>309.39999999999998</v>
      </c>
      <c r="J166" s="331">
        <v>500</v>
      </c>
      <c r="K166" s="335">
        <f>K168</f>
        <v>299</v>
      </c>
      <c r="L166" s="335">
        <f>L168</f>
        <v>243.6</v>
      </c>
      <c r="M166" s="335">
        <f>M168</f>
        <v>299</v>
      </c>
      <c r="N166" s="336">
        <f>N167</f>
        <v>1005.2</v>
      </c>
    </row>
    <row r="167" spans="1:14" ht="37.5" customHeight="1">
      <c r="A167" s="529" t="s">
        <v>482</v>
      </c>
      <c r="B167" s="405" t="s">
        <v>310</v>
      </c>
      <c r="C167" s="338" t="s">
        <v>409</v>
      </c>
      <c r="D167" s="338" t="s">
        <v>275</v>
      </c>
      <c r="E167" s="338" t="s">
        <v>371</v>
      </c>
      <c r="F167" s="338" t="s">
        <v>311</v>
      </c>
      <c r="G167" s="312"/>
      <c r="H167" s="353" t="e">
        <f>#REF!+H4</f>
        <v>#REF!</v>
      </c>
      <c r="I167" s="353" t="e">
        <f>#REF!+I4</f>
        <v>#REF!</v>
      </c>
      <c r="J167" s="353" t="e">
        <f>#REF!+J4</f>
        <v>#REF!</v>
      </c>
      <c r="K167" s="340">
        <v>299</v>
      </c>
      <c r="L167" s="340">
        <v>243.6</v>
      </c>
      <c r="M167" s="340">
        <v>299</v>
      </c>
      <c r="N167" s="349">
        <f>N168</f>
        <v>1005.2</v>
      </c>
    </row>
    <row r="168" spans="1:14" ht="36">
      <c r="A168" s="529" t="s">
        <v>483</v>
      </c>
      <c r="B168" s="308" t="s">
        <v>312</v>
      </c>
      <c r="C168" s="338" t="s">
        <v>409</v>
      </c>
      <c r="D168" s="338" t="s">
        <v>275</v>
      </c>
      <c r="E168" s="338" t="s">
        <v>371</v>
      </c>
      <c r="F168" s="338" t="s">
        <v>313</v>
      </c>
      <c r="G168" s="312"/>
      <c r="H168" s="353" t="e">
        <f>#REF!+H5</f>
        <v>#REF!</v>
      </c>
      <c r="I168" s="353" t="e">
        <f>#REF!+I5</f>
        <v>#REF!</v>
      </c>
      <c r="J168" s="353" t="e">
        <f>#REF!+J5</f>
        <v>#REF!</v>
      </c>
      <c r="K168" s="340">
        <v>299</v>
      </c>
      <c r="L168" s="340">
        <v>243.6</v>
      </c>
      <c r="M168" s="340">
        <v>299</v>
      </c>
      <c r="N168" s="349">
        <v>1005.2</v>
      </c>
    </row>
    <row r="169" spans="1:14" ht="45" customHeight="1">
      <c r="A169" s="564" t="s">
        <v>484</v>
      </c>
      <c r="B169" s="315" t="s">
        <v>612</v>
      </c>
      <c r="C169" s="330" t="s">
        <v>409</v>
      </c>
      <c r="D169" s="330" t="s">
        <v>275</v>
      </c>
      <c r="E169" s="330" t="s">
        <v>372</v>
      </c>
      <c r="F169" s="330"/>
      <c r="G169" s="361"/>
      <c r="H169" s="362"/>
      <c r="I169" s="363"/>
      <c r="J169" s="363"/>
      <c r="K169" s="335">
        <f>K171</f>
        <v>120</v>
      </c>
      <c r="L169" s="335">
        <f>L171</f>
        <v>100</v>
      </c>
      <c r="M169" s="335">
        <f>M171</f>
        <v>120</v>
      </c>
      <c r="N169" s="336">
        <f>N171</f>
        <v>127</v>
      </c>
    </row>
    <row r="170" spans="1:14" ht="33" customHeight="1">
      <c r="A170" s="539" t="s">
        <v>485</v>
      </c>
      <c r="B170" s="405" t="s">
        <v>310</v>
      </c>
      <c r="C170" s="615">
        <v>993</v>
      </c>
      <c r="D170" s="377" t="s">
        <v>275</v>
      </c>
      <c r="E170" s="338" t="s">
        <v>372</v>
      </c>
      <c r="F170" s="338" t="s">
        <v>311</v>
      </c>
      <c r="G170" s="358"/>
      <c r="H170" s="359"/>
      <c r="I170" s="360"/>
      <c r="J170" s="360"/>
      <c r="K170" s="346">
        <v>120</v>
      </c>
      <c r="L170" s="346">
        <v>100</v>
      </c>
      <c r="M170" s="346">
        <v>120</v>
      </c>
      <c r="N170" s="349">
        <f>N171</f>
        <v>127</v>
      </c>
    </row>
    <row r="171" spans="1:14" ht="36.75" thickBot="1">
      <c r="A171" s="539" t="s">
        <v>486</v>
      </c>
      <c r="B171" s="308" t="s">
        <v>312</v>
      </c>
      <c r="C171" s="615">
        <v>993</v>
      </c>
      <c r="D171" s="377" t="s">
        <v>275</v>
      </c>
      <c r="E171" s="338" t="s">
        <v>372</v>
      </c>
      <c r="F171" s="338" t="s">
        <v>313</v>
      </c>
      <c r="G171" s="358"/>
      <c r="H171" s="359"/>
      <c r="I171" s="360"/>
      <c r="J171" s="360"/>
      <c r="K171" s="346">
        <v>120</v>
      </c>
      <c r="L171" s="346">
        <v>100</v>
      </c>
      <c r="M171" s="346">
        <v>120</v>
      </c>
      <c r="N171" s="349">
        <v>127</v>
      </c>
    </row>
    <row r="172" spans="1:14" ht="21" customHeight="1" thickBot="1">
      <c r="A172" s="578" t="s">
        <v>487</v>
      </c>
      <c r="B172" s="399" t="s">
        <v>276</v>
      </c>
      <c r="C172" s="384" t="s">
        <v>409</v>
      </c>
      <c r="D172" s="384" t="s">
        <v>277</v>
      </c>
      <c r="E172" s="384"/>
      <c r="F172" s="384"/>
      <c r="G172" s="358"/>
      <c r="H172" s="359"/>
      <c r="I172" s="360"/>
      <c r="J172" s="360"/>
      <c r="K172" s="415">
        <f>K173</f>
        <v>2689</v>
      </c>
      <c r="L172" s="415">
        <f>L173</f>
        <v>1456</v>
      </c>
      <c r="M172" s="415">
        <f>M173</f>
        <v>2689</v>
      </c>
      <c r="N172" s="386">
        <f>N173+N180</f>
        <v>16017.7</v>
      </c>
    </row>
    <row r="173" spans="1:14" ht="27.75" customHeight="1">
      <c r="A173" s="580" t="s">
        <v>488</v>
      </c>
      <c r="B173" s="511" t="s">
        <v>278</v>
      </c>
      <c r="C173" s="329" t="s">
        <v>409</v>
      </c>
      <c r="D173" s="329" t="s">
        <v>279</v>
      </c>
      <c r="E173" s="329"/>
      <c r="F173" s="329"/>
      <c r="G173" s="361"/>
      <c r="H173" s="362"/>
      <c r="I173" s="363"/>
      <c r="J173" s="363"/>
      <c r="K173" s="332">
        <f>K174+K180</f>
        <v>2689</v>
      </c>
      <c r="L173" s="332">
        <f>L174+L180</f>
        <v>1456</v>
      </c>
      <c r="M173" s="332">
        <f>M174+M180</f>
        <v>2689</v>
      </c>
      <c r="N173" s="563">
        <f>N174+N177</f>
        <v>3712.3</v>
      </c>
    </row>
    <row r="174" spans="1:14" ht="69.75" customHeight="1">
      <c r="A174" s="564" t="s">
        <v>188</v>
      </c>
      <c r="B174" s="500" t="s">
        <v>613</v>
      </c>
      <c r="C174" s="330" t="s">
        <v>409</v>
      </c>
      <c r="D174" s="330" t="s">
        <v>279</v>
      </c>
      <c r="E174" s="330" t="s">
        <v>373</v>
      </c>
      <c r="F174" s="330"/>
      <c r="G174" s="361"/>
      <c r="H174" s="362"/>
      <c r="I174" s="363"/>
      <c r="J174" s="363"/>
      <c r="K174" s="335">
        <f>K176</f>
        <v>1918</v>
      </c>
      <c r="L174" s="335">
        <f>L176</f>
        <v>1097.9000000000001</v>
      </c>
      <c r="M174" s="335">
        <f>M176</f>
        <v>1918</v>
      </c>
      <c r="N174" s="336">
        <f>N176</f>
        <v>3704.9</v>
      </c>
    </row>
    <row r="175" spans="1:14" ht="39" customHeight="1">
      <c r="A175" s="529" t="s">
        <v>489</v>
      </c>
      <c r="B175" s="405" t="s">
        <v>310</v>
      </c>
      <c r="C175" s="338" t="s">
        <v>409</v>
      </c>
      <c r="D175" s="338" t="s">
        <v>279</v>
      </c>
      <c r="E175" s="338" t="s">
        <v>373</v>
      </c>
      <c r="F175" s="338" t="s">
        <v>311</v>
      </c>
      <c r="G175" s="358"/>
      <c r="H175" s="359"/>
      <c r="I175" s="360"/>
      <c r="J175" s="360"/>
      <c r="K175" s="340">
        <f>1909+9</f>
        <v>1918</v>
      </c>
      <c r="L175" s="340">
        <v>1097.9000000000001</v>
      </c>
      <c r="M175" s="340">
        <v>1918</v>
      </c>
      <c r="N175" s="349">
        <f>N176</f>
        <v>3704.9</v>
      </c>
    </row>
    <row r="176" spans="1:14" ht="36">
      <c r="A176" s="529" t="s">
        <v>490</v>
      </c>
      <c r="B176" s="308" t="s">
        <v>312</v>
      </c>
      <c r="C176" s="338" t="s">
        <v>409</v>
      </c>
      <c r="D176" s="338" t="s">
        <v>279</v>
      </c>
      <c r="E176" s="338" t="s">
        <v>373</v>
      </c>
      <c r="F176" s="338" t="s">
        <v>313</v>
      </c>
      <c r="G176" s="358"/>
      <c r="H176" s="359"/>
      <c r="I176" s="360"/>
      <c r="J176" s="360"/>
      <c r="K176" s="340">
        <f>1909+9</f>
        <v>1918</v>
      </c>
      <c r="L176" s="340">
        <v>1097.9000000000001</v>
      </c>
      <c r="M176" s="340">
        <v>1918</v>
      </c>
      <c r="N176" s="349">
        <v>3704.9</v>
      </c>
    </row>
    <row r="177" spans="1:14" ht="24">
      <c r="A177" s="529" t="s">
        <v>663</v>
      </c>
      <c r="B177" s="568" t="s">
        <v>374</v>
      </c>
      <c r="C177" s="542" t="s">
        <v>409</v>
      </c>
      <c r="D177" s="542" t="s">
        <v>279</v>
      </c>
      <c r="E177" s="535" t="s">
        <v>375</v>
      </c>
      <c r="F177" s="338"/>
      <c r="G177" s="358"/>
      <c r="H177" s="359"/>
      <c r="I177" s="360"/>
      <c r="J177" s="360"/>
      <c r="K177" s="340"/>
      <c r="L177" s="340"/>
      <c r="M177" s="340"/>
      <c r="N177" s="522">
        <f>N178</f>
        <v>7.4</v>
      </c>
    </row>
    <row r="178" spans="1:14" ht="36.75" customHeight="1">
      <c r="A178" s="529" t="s">
        <v>664</v>
      </c>
      <c r="B178" s="405" t="s">
        <v>310</v>
      </c>
      <c r="C178" s="377" t="s">
        <v>409</v>
      </c>
      <c r="D178" s="542" t="s">
        <v>279</v>
      </c>
      <c r="E178" s="535" t="s">
        <v>375</v>
      </c>
      <c r="F178" s="338" t="s">
        <v>311</v>
      </c>
      <c r="G178" s="358"/>
      <c r="H178" s="359"/>
      <c r="I178" s="360"/>
      <c r="J178" s="360"/>
      <c r="K178" s="340"/>
      <c r="L178" s="340"/>
      <c r="M178" s="340"/>
      <c r="N178" s="349">
        <f>N179</f>
        <v>7.4</v>
      </c>
    </row>
    <row r="179" spans="1:14" s="221" customFormat="1" ht="36">
      <c r="A179" s="529" t="s">
        <v>665</v>
      </c>
      <c r="B179" s="308" t="s">
        <v>312</v>
      </c>
      <c r="C179" s="377" t="s">
        <v>409</v>
      </c>
      <c r="D179" s="542" t="s">
        <v>279</v>
      </c>
      <c r="E179" s="535" t="s">
        <v>375</v>
      </c>
      <c r="F179" s="338" t="s">
        <v>313</v>
      </c>
      <c r="G179" s="358"/>
      <c r="H179" s="359"/>
      <c r="I179" s="360"/>
      <c r="J179" s="360"/>
      <c r="K179" s="340"/>
      <c r="L179" s="340"/>
      <c r="M179" s="340"/>
      <c r="N179" s="349">
        <v>7.4</v>
      </c>
    </row>
    <row r="180" spans="1:14" s="221" customFormat="1" ht="22.5" customHeight="1">
      <c r="A180" s="564" t="s">
        <v>491</v>
      </c>
      <c r="B180" s="315" t="s">
        <v>280</v>
      </c>
      <c r="C180" s="330" t="s">
        <v>409</v>
      </c>
      <c r="D180" s="330" t="s">
        <v>281</v>
      </c>
      <c r="E180" s="330"/>
      <c r="F180" s="330"/>
      <c r="G180" s="361"/>
      <c r="H180" s="362"/>
      <c r="I180" s="363"/>
      <c r="J180" s="363"/>
      <c r="K180" s="335">
        <f>K183</f>
        <v>771</v>
      </c>
      <c r="L180" s="335">
        <f>L183</f>
        <v>358.1</v>
      </c>
      <c r="M180" s="335">
        <f>M183</f>
        <v>771</v>
      </c>
      <c r="N180" s="336">
        <f>N181+N184</f>
        <v>12305.4</v>
      </c>
    </row>
    <row r="181" spans="1:14" s="221" customFormat="1" ht="36.75" customHeight="1">
      <c r="A181" s="616" t="s">
        <v>492</v>
      </c>
      <c r="B181" s="617" t="s">
        <v>614</v>
      </c>
      <c r="C181" s="456" t="s">
        <v>409</v>
      </c>
      <c r="D181" s="456" t="s">
        <v>281</v>
      </c>
      <c r="E181" s="330" t="s">
        <v>376</v>
      </c>
      <c r="F181" s="456"/>
      <c r="G181" s="361"/>
      <c r="H181" s="362"/>
      <c r="I181" s="363"/>
      <c r="J181" s="363"/>
      <c r="K181" s="487"/>
      <c r="L181" s="487"/>
      <c r="M181" s="487"/>
      <c r="N181" s="484">
        <f>N183</f>
        <v>1801.6</v>
      </c>
    </row>
    <row r="182" spans="1:14" s="221" customFormat="1" ht="35.25" customHeight="1">
      <c r="A182" s="539" t="s">
        <v>493</v>
      </c>
      <c r="B182" s="405" t="s">
        <v>310</v>
      </c>
      <c r="C182" s="377" t="s">
        <v>409</v>
      </c>
      <c r="D182" s="377" t="s">
        <v>281</v>
      </c>
      <c r="E182" s="338" t="s">
        <v>376</v>
      </c>
      <c r="F182" s="338" t="s">
        <v>311</v>
      </c>
      <c r="G182" s="358"/>
      <c r="H182" s="359"/>
      <c r="I182" s="360"/>
      <c r="J182" s="360"/>
      <c r="K182" s="346">
        <f>736+35</f>
        <v>771</v>
      </c>
      <c r="L182" s="346">
        <v>358.1</v>
      </c>
      <c r="M182" s="346">
        <v>771</v>
      </c>
      <c r="N182" s="349">
        <f>N183</f>
        <v>1801.6</v>
      </c>
    </row>
    <row r="183" spans="1:14" ht="36">
      <c r="A183" s="539" t="s">
        <v>494</v>
      </c>
      <c r="B183" s="308" t="s">
        <v>312</v>
      </c>
      <c r="C183" s="377" t="s">
        <v>409</v>
      </c>
      <c r="D183" s="377" t="s">
        <v>281</v>
      </c>
      <c r="E183" s="338" t="s">
        <v>376</v>
      </c>
      <c r="F183" s="338" t="s">
        <v>313</v>
      </c>
      <c r="G183" s="358"/>
      <c r="H183" s="359"/>
      <c r="I183" s="360"/>
      <c r="J183" s="360"/>
      <c r="K183" s="346">
        <f>736+35</f>
        <v>771</v>
      </c>
      <c r="L183" s="346">
        <v>358.1</v>
      </c>
      <c r="M183" s="346">
        <v>771</v>
      </c>
      <c r="N183" s="349">
        <v>1801.6</v>
      </c>
    </row>
    <row r="184" spans="1:14" ht="24">
      <c r="A184" s="618" t="s">
        <v>495</v>
      </c>
      <c r="B184" s="568" t="s">
        <v>374</v>
      </c>
      <c r="C184" s="542" t="s">
        <v>409</v>
      </c>
      <c r="D184" s="542" t="s">
        <v>281</v>
      </c>
      <c r="E184" s="535" t="s">
        <v>375</v>
      </c>
      <c r="F184" s="535"/>
      <c r="G184" s="619"/>
      <c r="H184" s="620"/>
      <c r="I184" s="621"/>
      <c r="J184" s="621"/>
      <c r="K184" s="622"/>
      <c r="L184" s="623"/>
      <c r="M184" s="623"/>
      <c r="N184" s="624">
        <f>N185+N187+N189</f>
        <v>10503.8</v>
      </c>
    </row>
    <row r="185" spans="1:14" ht="45" customHeight="1">
      <c r="A185" s="625" t="s">
        <v>496</v>
      </c>
      <c r="B185" s="524" t="s">
        <v>377</v>
      </c>
      <c r="C185" s="567" t="s">
        <v>409</v>
      </c>
      <c r="D185" s="567" t="s">
        <v>281</v>
      </c>
      <c r="E185" s="567" t="s">
        <v>375</v>
      </c>
      <c r="F185" s="567" t="s">
        <v>301</v>
      </c>
      <c r="G185" s="626" t="s">
        <v>411</v>
      </c>
      <c r="H185" s="627" t="e">
        <f>H186</f>
        <v>#REF!</v>
      </c>
      <c r="I185" s="627">
        <f>I186</f>
        <v>0</v>
      </c>
      <c r="J185" s="627" t="str">
        <f>J186</f>
        <v>12,7</v>
      </c>
      <c r="K185" s="537">
        <v>8250.9</v>
      </c>
      <c r="L185" s="627">
        <v>5168.5</v>
      </c>
      <c r="M185" s="627">
        <v>8250.9</v>
      </c>
      <c r="N185" s="354">
        <f>N186</f>
        <v>7437.2</v>
      </c>
    </row>
    <row r="186" spans="1:14" ht="47.25" customHeight="1">
      <c r="A186" s="625" t="s">
        <v>497</v>
      </c>
      <c r="B186" s="524" t="s">
        <v>377</v>
      </c>
      <c r="C186" s="567" t="s">
        <v>409</v>
      </c>
      <c r="D186" s="567" t="s">
        <v>281</v>
      </c>
      <c r="E186" s="567" t="s">
        <v>375</v>
      </c>
      <c r="F186" s="567" t="s">
        <v>615</v>
      </c>
      <c r="G186" s="626" t="s">
        <v>411</v>
      </c>
      <c r="H186" s="627" t="e">
        <f>H188</f>
        <v>#REF!</v>
      </c>
      <c r="I186" s="627">
        <f>I188</f>
        <v>0</v>
      </c>
      <c r="J186" s="627" t="str">
        <f>J188</f>
        <v>12,7</v>
      </c>
      <c r="K186" s="537">
        <v>8250.9</v>
      </c>
      <c r="L186" s="627">
        <v>5168.5</v>
      </c>
      <c r="M186" s="627">
        <v>8250.9</v>
      </c>
      <c r="N186" s="354">
        <v>7437.2</v>
      </c>
    </row>
    <row r="187" spans="1:14" ht="36" customHeight="1">
      <c r="A187" s="625" t="s">
        <v>498</v>
      </c>
      <c r="B187" s="628" t="s">
        <v>310</v>
      </c>
      <c r="C187" s="567" t="s">
        <v>409</v>
      </c>
      <c r="D187" s="567" t="s">
        <v>281</v>
      </c>
      <c r="E187" s="567" t="s">
        <v>375</v>
      </c>
      <c r="F187" s="567" t="s">
        <v>311</v>
      </c>
      <c r="G187" s="626" t="s">
        <v>411</v>
      </c>
      <c r="H187" s="627" t="e">
        <f>[5]роспись!H173</f>
        <v>#REF!</v>
      </c>
      <c r="I187" s="627"/>
      <c r="J187" s="627" t="s">
        <v>414</v>
      </c>
      <c r="K187" s="537" t="e">
        <f>K188+#REF!</f>
        <v>#REF!</v>
      </c>
      <c r="L187" s="537" t="e">
        <f>L188+#REF!</f>
        <v>#REF!</v>
      </c>
      <c r="M187" s="537" t="e">
        <f>M188+#REF!</f>
        <v>#REF!</v>
      </c>
      <c r="N187" s="322">
        <f>N188</f>
        <v>3058.6</v>
      </c>
    </row>
    <row r="188" spans="1:14" ht="36">
      <c r="A188" s="625" t="s">
        <v>499</v>
      </c>
      <c r="B188" s="524" t="s">
        <v>312</v>
      </c>
      <c r="C188" s="567" t="s">
        <v>409</v>
      </c>
      <c r="D188" s="567" t="s">
        <v>281</v>
      </c>
      <c r="E188" s="567" t="s">
        <v>375</v>
      </c>
      <c r="F188" s="567" t="s">
        <v>313</v>
      </c>
      <c r="G188" s="626" t="s">
        <v>411</v>
      </c>
      <c r="H188" s="627" t="e">
        <f>[5]роспись!H174</f>
        <v>#REF!</v>
      </c>
      <c r="I188" s="627"/>
      <c r="J188" s="627" t="s">
        <v>414</v>
      </c>
      <c r="K188" s="537" t="e">
        <f>#REF!+#REF!</f>
        <v>#REF!</v>
      </c>
      <c r="L188" s="537" t="e">
        <f>#REF!+#REF!</f>
        <v>#REF!</v>
      </c>
      <c r="M188" s="537" t="e">
        <f>#REF!+#REF!</f>
        <v>#REF!</v>
      </c>
      <c r="N188" s="322">
        <v>3058.6</v>
      </c>
    </row>
    <row r="189" spans="1:14" ht="18.75" customHeight="1">
      <c r="A189" s="629" t="s">
        <v>500</v>
      </c>
      <c r="B189" s="630" t="s">
        <v>378</v>
      </c>
      <c r="C189" s="567" t="s">
        <v>409</v>
      </c>
      <c r="D189" s="567" t="s">
        <v>281</v>
      </c>
      <c r="E189" s="567" t="s">
        <v>375</v>
      </c>
      <c r="F189" s="567" t="s">
        <v>315</v>
      </c>
      <c r="G189" s="489"/>
      <c r="H189" s="490"/>
      <c r="I189" s="491"/>
      <c r="J189" s="491"/>
      <c r="K189" s="339"/>
      <c r="L189" s="339"/>
      <c r="M189" s="339"/>
      <c r="N189" s="322">
        <f>N190</f>
        <v>8</v>
      </c>
    </row>
    <row r="190" spans="1:14" ht="23.25" customHeight="1" thickBot="1">
      <c r="A190" s="629" t="s">
        <v>501</v>
      </c>
      <c r="B190" s="631" t="s">
        <v>364</v>
      </c>
      <c r="C190" s="567" t="s">
        <v>409</v>
      </c>
      <c r="D190" s="567" t="s">
        <v>281</v>
      </c>
      <c r="E190" s="632" t="s">
        <v>375</v>
      </c>
      <c r="F190" s="633" t="s">
        <v>317</v>
      </c>
      <c r="G190" s="492"/>
      <c r="H190" s="493"/>
      <c r="I190" s="494"/>
      <c r="J190" s="494"/>
      <c r="K190" s="391"/>
      <c r="L190" s="391"/>
      <c r="M190" s="391"/>
      <c r="N190" s="392">
        <v>8</v>
      </c>
    </row>
    <row r="191" spans="1:14" ht="23.25" customHeight="1" thickBot="1">
      <c r="A191" s="611" t="s">
        <v>502</v>
      </c>
      <c r="B191" s="510" t="s">
        <v>282</v>
      </c>
      <c r="C191" s="394" t="s">
        <v>409</v>
      </c>
      <c r="D191" s="394">
        <v>1000</v>
      </c>
      <c r="E191" s="394"/>
      <c r="F191" s="394"/>
      <c r="G191" s="358"/>
      <c r="H191" s="359"/>
      <c r="I191" s="360"/>
      <c r="J191" s="360"/>
      <c r="K191" s="396" t="e">
        <f>K196+K192</f>
        <v>#REF!</v>
      </c>
      <c r="L191" s="396" t="e">
        <f>L196+L192</f>
        <v>#REF!</v>
      </c>
      <c r="M191" s="396" t="e">
        <f>M196+M192</f>
        <v>#REF!</v>
      </c>
      <c r="N191" s="398">
        <f>N192+N196</f>
        <v>1531.9</v>
      </c>
    </row>
    <row r="192" spans="1:14" ht="25.5" customHeight="1">
      <c r="A192" s="580" t="s">
        <v>193</v>
      </c>
      <c r="B192" s="519" t="s">
        <v>283</v>
      </c>
      <c r="C192" s="329" t="s">
        <v>409</v>
      </c>
      <c r="D192" s="329" t="s">
        <v>284</v>
      </c>
      <c r="E192" s="329"/>
      <c r="F192" s="329"/>
      <c r="G192" s="361"/>
      <c r="H192" s="362"/>
      <c r="I192" s="363"/>
      <c r="J192" s="363"/>
      <c r="K192" s="332">
        <f>K193</f>
        <v>172.4</v>
      </c>
      <c r="L192" s="332">
        <f>L193</f>
        <v>114.9</v>
      </c>
      <c r="M192" s="332">
        <f>M193</f>
        <v>172.4</v>
      </c>
      <c r="N192" s="333">
        <f>N193</f>
        <v>533.5</v>
      </c>
    </row>
    <row r="193" spans="1:14" ht="41.25" customHeight="1">
      <c r="A193" s="564" t="s">
        <v>196</v>
      </c>
      <c r="B193" s="634" t="s">
        <v>503</v>
      </c>
      <c r="C193" s="344" t="s">
        <v>409</v>
      </c>
      <c r="D193" s="344" t="s">
        <v>284</v>
      </c>
      <c r="E193" s="456" t="s">
        <v>380</v>
      </c>
      <c r="F193" s="344"/>
      <c r="G193" s="361"/>
      <c r="H193" s="362"/>
      <c r="I193" s="363"/>
      <c r="J193" s="363"/>
      <c r="K193" s="335">
        <f>K195</f>
        <v>172.4</v>
      </c>
      <c r="L193" s="335">
        <f>L195</f>
        <v>114.9</v>
      </c>
      <c r="M193" s="335">
        <f>M195</f>
        <v>172.4</v>
      </c>
      <c r="N193" s="635">
        <f>N195</f>
        <v>533.5</v>
      </c>
    </row>
    <row r="194" spans="1:14" ht="21.75" customHeight="1">
      <c r="A194" s="539" t="s">
        <v>199</v>
      </c>
      <c r="B194" s="449" t="s">
        <v>381</v>
      </c>
      <c r="C194" s="431" t="s">
        <v>409</v>
      </c>
      <c r="D194" s="431" t="s">
        <v>284</v>
      </c>
      <c r="E194" s="377" t="s">
        <v>380</v>
      </c>
      <c r="F194" s="431" t="s">
        <v>382</v>
      </c>
      <c r="G194" s="358"/>
      <c r="H194" s="359"/>
      <c r="I194" s="360"/>
      <c r="J194" s="360"/>
      <c r="K194" s="340">
        <v>172.4</v>
      </c>
      <c r="L194" s="340">
        <v>114.9</v>
      </c>
      <c r="M194" s="340">
        <v>172.4</v>
      </c>
      <c r="N194" s="322">
        <f>N195</f>
        <v>533.5</v>
      </c>
    </row>
    <row r="195" spans="1:14" ht="22.5" customHeight="1">
      <c r="A195" s="539" t="s">
        <v>504</v>
      </c>
      <c r="B195" s="449" t="s">
        <v>383</v>
      </c>
      <c r="C195" s="431" t="s">
        <v>409</v>
      </c>
      <c r="D195" s="431" t="s">
        <v>284</v>
      </c>
      <c r="E195" s="377" t="s">
        <v>380</v>
      </c>
      <c r="F195" s="431" t="s">
        <v>384</v>
      </c>
      <c r="G195" s="358"/>
      <c r="H195" s="359"/>
      <c r="I195" s="360"/>
      <c r="J195" s="360"/>
      <c r="K195" s="340">
        <v>172.4</v>
      </c>
      <c r="L195" s="340">
        <v>114.9</v>
      </c>
      <c r="M195" s="340">
        <v>172.4</v>
      </c>
      <c r="N195" s="322">
        <v>533.5</v>
      </c>
    </row>
    <row r="196" spans="1:14" ht="24.75" customHeight="1">
      <c r="A196" s="564" t="s">
        <v>505</v>
      </c>
      <c r="B196" s="500" t="s">
        <v>285</v>
      </c>
      <c r="C196" s="330" t="s">
        <v>409</v>
      </c>
      <c r="D196" s="330" t="s">
        <v>286</v>
      </c>
      <c r="E196" s="330"/>
      <c r="F196" s="330"/>
      <c r="G196" s="358"/>
      <c r="H196" s="359"/>
      <c r="I196" s="360"/>
      <c r="J196" s="360"/>
      <c r="K196" s="335" t="e">
        <f>#REF!+#REF!+K197</f>
        <v>#REF!</v>
      </c>
      <c r="L196" s="335" t="e">
        <f>#REF!+#REF!+L197</f>
        <v>#REF!</v>
      </c>
      <c r="M196" s="335" t="e">
        <f>#REF!+#REF!+M197</f>
        <v>#REF!</v>
      </c>
      <c r="N196" s="336">
        <f>N197</f>
        <v>998.4</v>
      </c>
    </row>
    <row r="197" spans="1:14" ht="57.75" customHeight="1">
      <c r="A197" s="528" t="s">
        <v>208</v>
      </c>
      <c r="B197" s="500" t="s">
        <v>385</v>
      </c>
      <c r="C197" s="330" t="s">
        <v>409</v>
      </c>
      <c r="D197" s="330" t="s">
        <v>286</v>
      </c>
      <c r="E197" s="330" t="s">
        <v>386</v>
      </c>
      <c r="F197" s="330"/>
      <c r="G197" s="358"/>
      <c r="H197" s="359"/>
      <c r="I197" s="360"/>
      <c r="J197" s="360"/>
      <c r="K197" s="501">
        <f>K199</f>
        <v>602.4</v>
      </c>
      <c r="L197" s="501">
        <f>L199</f>
        <v>229.4</v>
      </c>
      <c r="M197" s="501">
        <f>M199</f>
        <v>344.1</v>
      </c>
      <c r="N197" s="502">
        <f>N199</f>
        <v>998.4</v>
      </c>
    </row>
    <row r="198" spans="1:14" ht="25.5" customHeight="1">
      <c r="A198" s="529" t="s">
        <v>211</v>
      </c>
      <c r="B198" s="449" t="s">
        <v>381</v>
      </c>
      <c r="C198" s="338" t="s">
        <v>409</v>
      </c>
      <c r="D198" s="338" t="s">
        <v>286</v>
      </c>
      <c r="E198" s="338" t="s">
        <v>386</v>
      </c>
      <c r="F198" s="338" t="s">
        <v>382</v>
      </c>
      <c r="G198" s="358"/>
      <c r="H198" s="359"/>
      <c r="I198" s="360"/>
      <c r="J198" s="360"/>
      <c r="K198" s="340">
        <v>602.4</v>
      </c>
      <c r="L198" s="340">
        <v>229.4</v>
      </c>
      <c r="M198" s="340">
        <v>344.1</v>
      </c>
      <c r="N198" s="322">
        <f>N199</f>
        <v>998.4</v>
      </c>
    </row>
    <row r="199" spans="1:14" ht="22.5" customHeight="1" thickBot="1">
      <c r="A199" s="529" t="s">
        <v>506</v>
      </c>
      <c r="B199" s="449" t="s">
        <v>383</v>
      </c>
      <c r="C199" s="338" t="s">
        <v>409</v>
      </c>
      <c r="D199" s="338" t="s">
        <v>286</v>
      </c>
      <c r="E199" s="338" t="s">
        <v>386</v>
      </c>
      <c r="F199" s="338" t="s">
        <v>384</v>
      </c>
      <c r="G199" s="358"/>
      <c r="H199" s="359"/>
      <c r="I199" s="360"/>
      <c r="J199" s="360"/>
      <c r="K199" s="340">
        <v>602.4</v>
      </c>
      <c r="L199" s="340">
        <v>229.4</v>
      </c>
      <c r="M199" s="340">
        <v>344.1</v>
      </c>
      <c r="N199" s="322">
        <v>998.4</v>
      </c>
    </row>
    <row r="200" spans="1:14" ht="21" customHeight="1" thickBot="1">
      <c r="A200" s="616"/>
      <c r="B200" s="503" t="s">
        <v>287</v>
      </c>
      <c r="C200" s="400" t="s">
        <v>409</v>
      </c>
      <c r="D200" s="400" t="s">
        <v>288</v>
      </c>
      <c r="E200" s="400"/>
      <c r="F200" s="358"/>
      <c r="G200" s="359"/>
      <c r="H200" s="360"/>
      <c r="I200" s="360"/>
      <c r="J200" s="403">
        <f>J201</f>
        <v>0</v>
      </c>
      <c r="K200" s="403">
        <f>K201</f>
        <v>0</v>
      </c>
      <c r="L200" s="403">
        <f>L201</f>
        <v>0</v>
      </c>
      <c r="M200" s="404" t="e">
        <f>M201</f>
        <v>#REF!</v>
      </c>
      <c r="N200" s="484">
        <f>N201</f>
        <v>1810</v>
      </c>
    </row>
    <row r="201" spans="1:14" ht="26.25" customHeight="1">
      <c r="A201" s="616"/>
      <c r="B201" s="466" t="s">
        <v>289</v>
      </c>
      <c r="C201" s="324" t="s">
        <v>409</v>
      </c>
      <c r="D201" s="324" t="s">
        <v>290</v>
      </c>
      <c r="E201" s="324"/>
      <c r="F201" s="504"/>
      <c r="G201" s="505"/>
      <c r="H201" s="506"/>
      <c r="I201" s="506"/>
      <c r="J201" s="326">
        <f>J204</f>
        <v>0</v>
      </c>
      <c r="K201" s="326">
        <f>K204</f>
        <v>0</v>
      </c>
      <c r="L201" s="326">
        <f>L204</f>
        <v>0</v>
      </c>
      <c r="M201" s="327" t="e">
        <f>M204+M207</f>
        <v>#REF!</v>
      </c>
      <c r="N201" s="636">
        <f>N202+N204</f>
        <v>1810</v>
      </c>
    </row>
    <row r="202" spans="1:14" ht="31.5" customHeight="1">
      <c r="A202" s="616" t="s">
        <v>507</v>
      </c>
      <c r="B202" s="609" t="s">
        <v>310</v>
      </c>
      <c r="C202" s="456" t="s">
        <v>409</v>
      </c>
      <c r="D202" s="456" t="s">
        <v>290</v>
      </c>
      <c r="E202" s="456" t="s">
        <v>387</v>
      </c>
      <c r="F202" s="456" t="s">
        <v>311</v>
      </c>
      <c r="G202" s="361"/>
      <c r="H202" s="362"/>
      <c r="I202" s="363"/>
      <c r="J202" s="363"/>
      <c r="K202" s="487">
        <f>697-44</f>
        <v>653</v>
      </c>
      <c r="L202" s="487">
        <v>424.3</v>
      </c>
      <c r="M202" s="487">
        <v>653</v>
      </c>
      <c r="N202" s="484">
        <f>N203</f>
        <v>120</v>
      </c>
    </row>
    <row r="203" spans="1:14" ht="31.5" customHeight="1">
      <c r="A203" s="539" t="s">
        <v>508</v>
      </c>
      <c r="B203" s="308" t="s">
        <v>312</v>
      </c>
      <c r="C203" s="377" t="s">
        <v>409</v>
      </c>
      <c r="D203" s="377" t="s">
        <v>290</v>
      </c>
      <c r="E203" s="377" t="s">
        <v>387</v>
      </c>
      <c r="F203" s="377" t="s">
        <v>313</v>
      </c>
      <c r="G203" s="358"/>
      <c r="H203" s="359"/>
      <c r="I203" s="360"/>
      <c r="J203" s="360"/>
      <c r="K203" s="346">
        <f>697-44</f>
        <v>653</v>
      </c>
      <c r="L203" s="346">
        <v>424.3</v>
      </c>
      <c r="M203" s="346">
        <v>653</v>
      </c>
      <c r="N203" s="349">
        <v>120</v>
      </c>
    </row>
    <row r="204" spans="1:14" ht="24">
      <c r="A204" s="618" t="s">
        <v>509</v>
      </c>
      <c r="B204" s="568" t="s">
        <v>374</v>
      </c>
      <c r="C204" s="542" t="s">
        <v>409</v>
      </c>
      <c r="D204" s="542" t="s">
        <v>290</v>
      </c>
      <c r="E204" s="535" t="s">
        <v>375</v>
      </c>
      <c r="F204" s="542"/>
      <c r="G204" s="619"/>
      <c r="H204" s="620"/>
      <c r="I204" s="621"/>
      <c r="J204" s="621"/>
      <c r="K204" s="622"/>
      <c r="L204" s="623"/>
      <c r="M204" s="623"/>
      <c r="N204" s="624">
        <f>N206+N207</f>
        <v>1690</v>
      </c>
    </row>
    <row r="205" spans="1:14" ht="47.25" customHeight="1">
      <c r="A205" s="625" t="s">
        <v>507</v>
      </c>
      <c r="B205" s="524" t="s">
        <v>377</v>
      </c>
      <c r="C205" s="567" t="s">
        <v>409</v>
      </c>
      <c r="D205" s="567" t="s">
        <v>290</v>
      </c>
      <c r="E205" s="567" t="s">
        <v>375</v>
      </c>
      <c r="F205" s="567" t="s">
        <v>301</v>
      </c>
      <c r="G205" s="626" t="s">
        <v>411</v>
      </c>
      <c r="H205" s="627" t="e">
        <f>H206</f>
        <v>#REF!</v>
      </c>
      <c r="I205" s="627">
        <f>I206</f>
        <v>0</v>
      </c>
      <c r="J205" s="627" t="str">
        <f>J206</f>
        <v>12,7</v>
      </c>
      <c r="K205" s="537">
        <v>8250.9</v>
      </c>
      <c r="L205" s="627">
        <v>5168.5</v>
      </c>
      <c r="M205" s="627">
        <v>8250.9</v>
      </c>
      <c r="N205" s="354">
        <f>N206</f>
        <v>847.6</v>
      </c>
    </row>
    <row r="206" spans="1:14" ht="45" customHeight="1">
      <c r="A206" s="625" t="s">
        <v>508</v>
      </c>
      <c r="B206" s="524" t="s">
        <v>377</v>
      </c>
      <c r="C206" s="567" t="s">
        <v>409</v>
      </c>
      <c r="D206" s="567" t="s">
        <v>290</v>
      </c>
      <c r="E206" s="567" t="s">
        <v>375</v>
      </c>
      <c r="F206" s="567" t="s">
        <v>303</v>
      </c>
      <c r="G206" s="626" t="s">
        <v>411</v>
      </c>
      <c r="H206" s="627" t="e">
        <f>H208</f>
        <v>#REF!</v>
      </c>
      <c r="I206" s="627">
        <f>I208</f>
        <v>0</v>
      </c>
      <c r="J206" s="627" t="str">
        <f>J208</f>
        <v>12,7</v>
      </c>
      <c r="K206" s="537">
        <v>8250.9</v>
      </c>
      <c r="L206" s="627">
        <v>5168.5</v>
      </c>
      <c r="M206" s="627">
        <v>8250.9</v>
      </c>
      <c r="N206" s="354">
        <v>847.6</v>
      </c>
    </row>
    <row r="207" spans="1:14" ht="36.75" customHeight="1">
      <c r="A207" s="625" t="s">
        <v>510</v>
      </c>
      <c r="B207" s="628" t="s">
        <v>310</v>
      </c>
      <c r="C207" s="567" t="s">
        <v>409</v>
      </c>
      <c r="D207" s="567" t="s">
        <v>290</v>
      </c>
      <c r="E207" s="567" t="s">
        <v>375</v>
      </c>
      <c r="F207" s="567" t="s">
        <v>311</v>
      </c>
      <c r="G207" s="626" t="s">
        <v>411</v>
      </c>
      <c r="H207" s="627" t="e">
        <f>[5]роспись!H193</f>
        <v>#REF!</v>
      </c>
      <c r="I207" s="627"/>
      <c r="J207" s="627" t="s">
        <v>414</v>
      </c>
      <c r="K207" s="537" t="e">
        <f>K208+#REF!</f>
        <v>#REF!</v>
      </c>
      <c r="L207" s="537" t="e">
        <f>L208+#REF!</f>
        <v>#REF!</v>
      </c>
      <c r="M207" s="537" t="e">
        <f>M208+#REF!</f>
        <v>#REF!</v>
      </c>
      <c r="N207" s="322">
        <f>N208</f>
        <v>842.4</v>
      </c>
    </row>
    <row r="208" spans="1:14" ht="39" customHeight="1" thickBot="1">
      <c r="A208" s="625" t="s">
        <v>511</v>
      </c>
      <c r="B208" s="524" t="s">
        <v>312</v>
      </c>
      <c r="C208" s="567" t="s">
        <v>409</v>
      </c>
      <c r="D208" s="567" t="s">
        <v>290</v>
      </c>
      <c r="E208" s="567" t="s">
        <v>375</v>
      </c>
      <c r="F208" s="567" t="s">
        <v>313</v>
      </c>
      <c r="G208" s="626" t="s">
        <v>411</v>
      </c>
      <c r="H208" s="627" t="e">
        <f>[5]роспись!H194</f>
        <v>#REF!</v>
      </c>
      <c r="I208" s="627"/>
      <c r="J208" s="627" t="s">
        <v>414</v>
      </c>
      <c r="K208" s="537" t="e">
        <f>#REF!+#REF!</f>
        <v>#REF!</v>
      </c>
      <c r="L208" s="537" t="e">
        <f>#REF!+#REF!</f>
        <v>#REF!</v>
      </c>
      <c r="M208" s="537" t="e">
        <f>#REF!+#REF!</f>
        <v>#REF!</v>
      </c>
      <c r="N208" s="322">
        <v>842.4</v>
      </c>
    </row>
    <row r="209" spans="1:14" ht="22.5" customHeight="1" thickBot="1">
      <c r="A209" s="578" t="s">
        <v>512</v>
      </c>
      <c r="B209" s="399" t="s">
        <v>291</v>
      </c>
      <c r="C209" s="384" t="s">
        <v>409</v>
      </c>
      <c r="D209" s="384" t="s">
        <v>292</v>
      </c>
      <c r="E209" s="384"/>
      <c r="F209" s="384"/>
      <c r="G209" s="358"/>
      <c r="H209" s="359"/>
      <c r="I209" s="360"/>
      <c r="J209" s="360"/>
      <c r="K209" s="415" t="e">
        <f>K210</f>
        <v>#REF!</v>
      </c>
      <c r="L209" s="415" t="e">
        <f>L210</f>
        <v>#REF!</v>
      </c>
      <c r="M209" s="415" t="e">
        <f>M210</f>
        <v>#REF!</v>
      </c>
      <c r="N209" s="579">
        <f>N210</f>
        <v>750.8</v>
      </c>
    </row>
    <row r="210" spans="1:14" ht="25.5" customHeight="1">
      <c r="A210" s="580" t="s">
        <v>513</v>
      </c>
      <c r="B210" s="511" t="s">
        <v>293</v>
      </c>
      <c r="C210" s="329" t="s">
        <v>409</v>
      </c>
      <c r="D210" s="329" t="s">
        <v>294</v>
      </c>
      <c r="E210" s="329"/>
      <c r="F210" s="329"/>
      <c r="G210" s="361"/>
      <c r="H210" s="362"/>
      <c r="I210" s="363"/>
      <c r="J210" s="363"/>
      <c r="K210" s="332" t="e">
        <f>K211+#REF!</f>
        <v>#REF!</v>
      </c>
      <c r="L210" s="332" t="e">
        <f>L211+#REF!</f>
        <v>#REF!</v>
      </c>
      <c r="M210" s="332" t="e">
        <f>M211+#REF!</f>
        <v>#REF!</v>
      </c>
      <c r="N210" s="333">
        <f>N211</f>
        <v>750.8</v>
      </c>
    </row>
    <row r="211" spans="1:14" ht="36.75" customHeight="1">
      <c r="A211" s="564" t="s">
        <v>514</v>
      </c>
      <c r="B211" s="315" t="s">
        <v>666</v>
      </c>
      <c r="C211" s="330" t="s">
        <v>409</v>
      </c>
      <c r="D211" s="330" t="s">
        <v>294</v>
      </c>
      <c r="E211" s="330" t="s">
        <v>388</v>
      </c>
      <c r="F211" s="330"/>
      <c r="G211" s="361"/>
      <c r="H211" s="362"/>
      <c r="I211" s="363"/>
      <c r="J211" s="363"/>
      <c r="K211" s="335" t="e">
        <f>#REF!</f>
        <v>#REF!</v>
      </c>
      <c r="L211" s="335" t="e">
        <f>#REF!</f>
        <v>#REF!</v>
      </c>
      <c r="M211" s="335" t="e">
        <f>#REF!</f>
        <v>#REF!</v>
      </c>
      <c r="N211" s="336">
        <f>N212</f>
        <v>750.8</v>
      </c>
    </row>
    <row r="212" spans="1:14" ht="31.5" customHeight="1">
      <c r="A212" s="539" t="s">
        <v>667</v>
      </c>
      <c r="B212" s="405" t="s">
        <v>310</v>
      </c>
      <c r="C212" s="377" t="s">
        <v>409</v>
      </c>
      <c r="D212" s="377" t="s">
        <v>294</v>
      </c>
      <c r="E212" s="338" t="s">
        <v>388</v>
      </c>
      <c r="F212" s="377" t="s">
        <v>311</v>
      </c>
      <c r="G212" s="358"/>
      <c r="H212" s="359"/>
      <c r="I212" s="360"/>
      <c r="J212" s="360"/>
      <c r="K212" s="346">
        <v>112.1</v>
      </c>
      <c r="L212" s="346">
        <v>59.8</v>
      </c>
      <c r="M212" s="346">
        <v>112.1</v>
      </c>
      <c r="N212" s="349">
        <f>N213</f>
        <v>750.8</v>
      </c>
    </row>
    <row r="213" spans="1:14" ht="35.25" customHeight="1" thickBot="1">
      <c r="A213" s="539" t="s">
        <v>668</v>
      </c>
      <c r="B213" s="308" t="s">
        <v>312</v>
      </c>
      <c r="C213" s="377" t="s">
        <v>409</v>
      </c>
      <c r="D213" s="377" t="s">
        <v>294</v>
      </c>
      <c r="E213" s="338" t="s">
        <v>388</v>
      </c>
      <c r="F213" s="377" t="s">
        <v>313</v>
      </c>
      <c r="G213" s="358"/>
      <c r="H213" s="359"/>
      <c r="I213" s="360"/>
      <c r="J213" s="360"/>
      <c r="K213" s="346">
        <v>112.1</v>
      </c>
      <c r="L213" s="346">
        <v>59.8</v>
      </c>
      <c r="M213" s="346">
        <v>112.1</v>
      </c>
      <c r="N213" s="349">
        <v>750.8</v>
      </c>
    </row>
    <row r="214" spans="1:14" ht="15" thickBot="1">
      <c r="A214" s="691"/>
      <c r="B214" s="678" t="s">
        <v>295</v>
      </c>
      <c r="C214" s="678"/>
      <c r="D214" s="679"/>
      <c r="E214" s="679"/>
      <c r="F214" s="679"/>
      <c r="G214" s="680"/>
      <c r="H214" s="681"/>
      <c r="I214" s="682"/>
      <c r="J214" s="682"/>
      <c r="K214" s="683" t="e">
        <f>K9+K41</f>
        <v>#REF!</v>
      </c>
      <c r="L214" s="683" t="e">
        <f>L9+L41</f>
        <v>#REF!</v>
      </c>
      <c r="M214" s="683" t="e">
        <f>M9+M41</f>
        <v>#REF!</v>
      </c>
      <c r="N214" s="684">
        <f>N9+N41+N36</f>
        <v>145397.19999999998</v>
      </c>
    </row>
    <row r="222" spans="1:14">
      <c r="N222" s="136"/>
    </row>
  </sheetData>
  <mergeCells count="4">
    <mergeCell ref="F4:N4"/>
    <mergeCell ref="A5:H5"/>
    <mergeCell ref="I5:K5"/>
    <mergeCell ref="A6:N6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/>
  </sheetViews>
  <sheetFormatPr defaultRowHeight="12.75"/>
  <cols>
    <col min="1" max="1" width="28.7109375" customWidth="1"/>
    <col min="2" max="2" width="42.140625" customWidth="1"/>
    <col min="3" max="3" width="15.85546875" customWidth="1"/>
  </cols>
  <sheetData>
    <row r="1" spans="1:10" ht="25.5">
      <c r="A1" s="642" t="s">
        <v>676</v>
      </c>
      <c r="B1" s="637"/>
      <c r="C1" s="638" t="s">
        <v>515</v>
      </c>
    </row>
    <row r="2" spans="1:10" ht="12.75" customHeight="1">
      <c r="A2" s="639"/>
      <c r="B2" s="639"/>
      <c r="C2" s="740" t="s">
        <v>675</v>
      </c>
    </row>
    <row r="3" spans="1:10">
      <c r="A3" s="303"/>
      <c r="B3" s="303"/>
      <c r="C3" s="640"/>
      <c r="D3" s="303"/>
      <c r="E3" s="303"/>
      <c r="F3" s="303"/>
      <c r="G3" s="303"/>
      <c r="H3" s="303"/>
      <c r="I3" s="303"/>
      <c r="J3" s="303"/>
    </row>
    <row r="4" spans="1:10" ht="15.75">
      <c r="A4" s="736" t="s">
        <v>516</v>
      </c>
      <c r="B4" s="736"/>
      <c r="C4" s="736"/>
    </row>
    <row r="5" spans="1:10" ht="15.75">
      <c r="A5" s="736" t="s">
        <v>669</v>
      </c>
      <c r="B5" s="736"/>
      <c r="C5" s="736"/>
    </row>
    <row r="6" spans="1:10" ht="15.75">
      <c r="A6" s="736" t="s">
        <v>670</v>
      </c>
      <c r="B6" s="736"/>
      <c r="C6" s="736"/>
    </row>
    <row r="7" spans="1:10" ht="15">
      <c r="A7" s="737" t="s">
        <v>671</v>
      </c>
      <c r="B7" s="737"/>
      <c r="C7" s="737"/>
    </row>
    <row r="8" spans="1:10" ht="14.25">
      <c r="A8" s="641" t="s">
        <v>517</v>
      </c>
      <c r="B8" s="641" t="s">
        <v>518</v>
      </c>
      <c r="C8" s="641" t="s">
        <v>672</v>
      </c>
    </row>
    <row r="9" spans="1:10" ht="13.9" customHeight="1">
      <c r="A9" s="738" t="s">
        <v>519</v>
      </c>
      <c r="B9" s="739"/>
      <c r="C9" s="641"/>
    </row>
    <row r="10" spans="1:10" ht="45" customHeight="1">
      <c r="A10" s="692" t="s">
        <v>520</v>
      </c>
      <c r="B10" s="692" t="s">
        <v>521</v>
      </c>
      <c r="C10" s="693">
        <f>C15+C11</f>
        <v>500</v>
      </c>
    </row>
    <row r="11" spans="1:10" ht="45" customHeight="1">
      <c r="A11" s="692" t="s">
        <v>522</v>
      </c>
      <c r="B11" s="692" t="s">
        <v>523</v>
      </c>
      <c r="C11" s="78">
        <f>C12</f>
        <v>-144897.20000000001</v>
      </c>
    </row>
    <row r="12" spans="1:10" ht="45" customHeight="1">
      <c r="A12" s="694" t="s">
        <v>524</v>
      </c>
      <c r="B12" s="694" t="s">
        <v>525</v>
      </c>
      <c r="C12" s="75">
        <f>C13</f>
        <v>-144897.20000000001</v>
      </c>
    </row>
    <row r="13" spans="1:10" ht="45" customHeight="1">
      <c r="A13" s="694" t="s">
        <v>526</v>
      </c>
      <c r="B13" s="694" t="s">
        <v>527</v>
      </c>
      <c r="C13" s="75">
        <f>C14</f>
        <v>-144897.20000000001</v>
      </c>
    </row>
    <row r="14" spans="1:10" ht="65.25" customHeight="1">
      <c r="A14" s="694" t="s">
        <v>528</v>
      </c>
      <c r="B14" s="694" t="s">
        <v>529</v>
      </c>
      <c r="C14" s="75">
        <v>-144897.20000000001</v>
      </c>
    </row>
    <row r="15" spans="1:10" ht="45" customHeight="1">
      <c r="A15" s="692" t="s">
        <v>530</v>
      </c>
      <c r="B15" s="692" t="s">
        <v>531</v>
      </c>
      <c r="C15" s="78">
        <f>C16</f>
        <v>145397.20000000001</v>
      </c>
    </row>
    <row r="16" spans="1:10" ht="45" customHeight="1">
      <c r="A16" s="694" t="s">
        <v>532</v>
      </c>
      <c r="B16" s="694" t="s">
        <v>533</v>
      </c>
      <c r="C16" s="75">
        <f>C17</f>
        <v>145397.20000000001</v>
      </c>
    </row>
    <row r="17" spans="1:3" ht="45" customHeight="1">
      <c r="A17" s="694" t="s">
        <v>534</v>
      </c>
      <c r="B17" s="694" t="s">
        <v>535</v>
      </c>
      <c r="C17" s="75">
        <f>C18</f>
        <v>145397.20000000001</v>
      </c>
    </row>
    <row r="18" spans="1:3" ht="73.5" customHeight="1">
      <c r="A18" s="694" t="s">
        <v>536</v>
      </c>
      <c r="B18" s="694" t="s">
        <v>537</v>
      </c>
      <c r="C18" s="75">
        <v>145397.20000000001</v>
      </c>
    </row>
    <row r="19" spans="1:3" ht="27" customHeight="1">
      <c r="A19" s="734" t="s">
        <v>538</v>
      </c>
      <c r="B19" s="735"/>
      <c r="C19" s="78">
        <f>C15+C11</f>
        <v>500</v>
      </c>
    </row>
    <row r="20" spans="1:3" ht="22.5" customHeight="1">
      <c r="A20" s="734" t="s">
        <v>539</v>
      </c>
      <c r="B20" s="735"/>
      <c r="C20" s="78">
        <f>C19</f>
        <v>500</v>
      </c>
    </row>
  </sheetData>
  <mergeCells count="7">
    <mergeCell ref="A19:B19"/>
    <mergeCell ref="A20:B20"/>
    <mergeCell ref="A4:C4"/>
    <mergeCell ref="A5:C5"/>
    <mergeCell ref="A6:C6"/>
    <mergeCell ref="A7:C7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1Р.</vt:lpstr>
      <vt:lpstr>доходы 2016</vt:lpstr>
      <vt:lpstr>Доходы 2021( прил 1)</vt:lpstr>
      <vt:lpstr>Расп. 2021 (прил 2)</vt:lpstr>
      <vt:lpstr>Функц. 2021 (прил 3)</vt:lpstr>
      <vt:lpstr>1Р. (2)</vt:lpstr>
      <vt:lpstr>доходы 2016 (2)</vt:lpstr>
      <vt:lpstr>Ведом. 2021 (прил 4)</vt:lpstr>
      <vt:lpstr>Источники (прил. 5)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'Функц. 2021 (прил 3)'!Область_печати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2021-12-15T05:50:56Z</cp:lastPrinted>
  <dcterms:created xsi:type="dcterms:W3CDTF">1999-12-27T10:35:00Z</dcterms:created>
  <dcterms:modified xsi:type="dcterms:W3CDTF">2021-12-15T08:55:04Z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