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2225" tabRatio="865" firstSheet="2" activeTab="4"/>
  </bookViews>
  <sheets>
    <sheet name="1Р." sheetId="59" state="hidden" r:id="rId1"/>
    <sheet name="доходы 2016" sheetId="75" state="hidden" r:id="rId2"/>
    <sheet name="Прилож 2" sheetId="114" r:id="rId3"/>
    <sheet name="Функц.2021 (прил 3) " sheetId="113" r:id="rId4"/>
    <sheet name="Вед. 2021 (прил 4)" sheetId="1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1">'доходы 2016'!$8:$8</definedName>
    <definedName name="_xlnm.Print_Area" localSheetId="0">'1Р.'!$A$1:$H$65</definedName>
    <definedName name="_xlnm.Print_Area" localSheetId="4">'Вед. 2021 (прил 4)'!$A$1:$P$219</definedName>
  </definedNames>
  <calcPr calcId="124519"/>
</workbook>
</file>

<file path=xl/calcChain.xml><?xml version="1.0" encoding="utf-8"?>
<calcChain xmlns="http://schemas.openxmlformats.org/spreadsheetml/2006/main">
  <c r="L62" i="113"/>
  <c r="L147" l="1"/>
  <c r="N201" i="110"/>
  <c r="N204"/>
  <c r="N212"/>
  <c r="N167" l="1"/>
  <c r="L136" i="113"/>
  <c r="L133"/>
  <c r="L132" s="1"/>
  <c r="K131"/>
  <c r="J131"/>
  <c r="I131"/>
  <c r="N137" i="110"/>
  <c r="N136"/>
  <c r="M136"/>
  <c r="L136"/>
  <c r="K136"/>
  <c r="L23" i="113"/>
  <c r="L22"/>
  <c r="N22" i="110"/>
  <c r="L209" i="113"/>
  <c r="L204"/>
  <c r="L202"/>
  <c r="L199"/>
  <c r="L190"/>
  <c r="L185"/>
  <c r="L183"/>
  <c r="L181"/>
  <c r="L178"/>
  <c r="L174"/>
  <c r="L163"/>
  <c r="L159"/>
  <c r="L154"/>
  <c r="L152"/>
  <c r="L149"/>
  <c r="L144"/>
  <c r="L140"/>
  <c r="L137"/>
  <c r="L129"/>
  <c r="L126"/>
  <c r="L122"/>
  <c r="L121"/>
  <c r="L118"/>
  <c r="L115"/>
  <c r="L109"/>
  <c r="L105"/>
  <c r="L103"/>
  <c r="L99"/>
  <c r="L96"/>
  <c r="L91"/>
  <c r="L86"/>
  <c r="L83"/>
  <c r="L80"/>
  <c r="L77"/>
  <c r="L74"/>
  <c r="L71"/>
  <c r="L65"/>
  <c r="L55"/>
  <c r="L51"/>
  <c r="L50"/>
  <c r="L38"/>
  <c r="L35"/>
  <c r="L33"/>
  <c r="L31"/>
  <c r="L20"/>
  <c r="L18"/>
  <c r="N189" i="110"/>
  <c r="L131" i="113" l="1"/>
  <c r="L21"/>
  <c r="L16" s="1"/>
  <c r="N17" i="110"/>
  <c r="N194" l="1"/>
  <c r="L180"/>
  <c r="M180"/>
  <c r="N181"/>
  <c r="N107" l="1"/>
  <c r="J20" i="114" l="1"/>
  <c r="N125" i="110"/>
  <c r="N124" s="1"/>
  <c r="L171" i="113" l="1"/>
  <c r="L166"/>
  <c r="L162"/>
  <c r="L134"/>
  <c r="N187" i="110"/>
  <c r="L184" i="113" l="1"/>
  <c r="L173"/>
  <c r="L203" l="1"/>
  <c r="N166" i="110" l="1"/>
  <c r="K210" i="113"/>
  <c r="J210"/>
  <c r="I210"/>
  <c r="L208"/>
  <c r="L207"/>
  <c r="J36" i="114" s="1"/>
  <c r="K207" i="113"/>
  <c r="J207"/>
  <c r="I207"/>
  <c r="L206"/>
  <c r="K206"/>
  <c r="J206"/>
  <c r="I206"/>
  <c r="L205"/>
  <c r="J35" i="114" s="1"/>
  <c r="K205" i="113"/>
  <c r="J205"/>
  <c r="I205"/>
  <c r="K204"/>
  <c r="K203" s="1"/>
  <c r="J204"/>
  <c r="J203" s="1"/>
  <c r="G204"/>
  <c r="G202" s="1"/>
  <c r="G201" s="1"/>
  <c r="G203"/>
  <c r="I202"/>
  <c r="I201" s="1"/>
  <c r="H202"/>
  <c r="H201" s="1"/>
  <c r="I199"/>
  <c r="I196" s="1"/>
  <c r="I195" s="1"/>
  <c r="L198"/>
  <c r="L197" s="1"/>
  <c r="K197"/>
  <c r="J197"/>
  <c r="I197"/>
  <c r="K196"/>
  <c r="K195" s="1"/>
  <c r="J196"/>
  <c r="J195" s="1"/>
  <c r="K192"/>
  <c r="J192"/>
  <c r="J191" s="1"/>
  <c r="I192"/>
  <c r="K191"/>
  <c r="I191"/>
  <c r="L189"/>
  <c r="L188"/>
  <c r="K188"/>
  <c r="J188"/>
  <c r="I188"/>
  <c r="L187"/>
  <c r="J31" i="114" s="1"/>
  <c r="L182" i="113"/>
  <c r="L180"/>
  <c r="I178"/>
  <c r="I175" s="1"/>
  <c r="L177"/>
  <c r="I177"/>
  <c r="L176"/>
  <c r="K175"/>
  <c r="J175"/>
  <c r="L172"/>
  <c r="I171"/>
  <c r="L170"/>
  <c r="I170"/>
  <c r="L169"/>
  <c r="K169"/>
  <c r="J169"/>
  <c r="I169"/>
  <c r="L165"/>
  <c r="L164"/>
  <c r="K164"/>
  <c r="K160" s="1"/>
  <c r="J164"/>
  <c r="J160" s="1"/>
  <c r="I164"/>
  <c r="I160" s="1"/>
  <c r="L161"/>
  <c r="L160" s="1"/>
  <c r="J26" i="114" s="1"/>
  <c r="H160" i="113"/>
  <c r="H156" s="1"/>
  <c r="G160"/>
  <c r="G156" s="1"/>
  <c r="F160"/>
  <c r="F156" s="1"/>
  <c r="H159"/>
  <c r="H151" s="1"/>
  <c r="H149" s="1"/>
  <c r="G159"/>
  <c r="G151" s="1"/>
  <c r="G149" s="1"/>
  <c r="F159"/>
  <c r="F151" s="1"/>
  <c r="F149" s="1"/>
  <c r="L158"/>
  <c r="H158"/>
  <c r="G158"/>
  <c r="F158"/>
  <c r="L157"/>
  <c r="L156" s="1"/>
  <c r="J25" i="114" s="1"/>
  <c r="F157" i="113"/>
  <c r="F152"/>
  <c r="L151"/>
  <c r="L150"/>
  <c r="K150"/>
  <c r="J150"/>
  <c r="I150"/>
  <c r="H147"/>
  <c r="H145" s="1"/>
  <c r="H144" s="1"/>
  <c r="H143" s="1"/>
  <c r="G147"/>
  <c r="G145" s="1"/>
  <c r="G144" s="1"/>
  <c r="G143" s="1"/>
  <c r="F147"/>
  <c r="L146"/>
  <c r="H146"/>
  <c r="G146"/>
  <c r="F146"/>
  <c r="L145"/>
  <c r="K145"/>
  <c r="J145"/>
  <c r="F145"/>
  <c r="F144" s="1"/>
  <c r="F143" s="1"/>
  <c r="L143"/>
  <c r="I144"/>
  <c r="I143"/>
  <c r="K142"/>
  <c r="J142"/>
  <c r="I142"/>
  <c r="F142"/>
  <c r="F141" s="1"/>
  <c r="H141"/>
  <c r="G141"/>
  <c r="L139"/>
  <c r="L138"/>
  <c r="L130" s="1"/>
  <c r="K138"/>
  <c r="J138"/>
  <c r="I138"/>
  <c r="L135"/>
  <c r="K134"/>
  <c r="K130" s="1"/>
  <c r="J134"/>
  <c r="I134"/>
  <c r="L128"/>
  <c r="K127"/>
  <c r="J127"/>
  <c r="I127"/>
  <c r="F126"/>
  <c r="F124" s="1"/>
  <c r="F123" s="1"/>
  <c r="L125"/>
  <c r="L124" s="1"/>
  <c r="F125"/>
  <c r="K124"/>
  <c r="K123" s="1"/>
  <c r="J124"/>
  <c r="I124"/>
  <c r="H124"/>
  <c r="H123" s="1"/>
  <c r="G124"/>
  <c r="G123" s="1"/>
  <c r="L120"/>
  <c r="L119" s="1"/>
  <c r="L117"/>
  <c r="L116" s="1"/>
  <c r="H115"/>
  <c r="G115"/>
  <c r="F115"/>
  <c r="L114"/>
  <c r="H114"/>
  <c r="G114"/>
  <c r="F114"/>
  <c r="L113"/>
  <c r="K113"/>
  <c r="J113"/>
  <c r="J112" s="1"/>
  <c r="I113"/>
  <c r="I112" s="1"/>
  <c r="F113"/>
  <c r="F112" s="1"/>
  <c r="K112"/>
  <c r="H112"/>
  <c r="G112"/>
  <c r="H110"/>
  <c r="G110"/>
  <c r="F110"/>
  <c r="I109"/>
  <c r="F109"/>
  <c r="F107" s="1"/>
  <c r="L108"/>
  <c r="L107" s="1"/>
  <c r="L106" s="1"/>
  <c r="I108"/>
  <c r="F108"/>
  <c r="H107"/>
  <c r="G107"/>
  <c r="F106"/>
  <c r="I103"/>
  <c r="I101" s="1"/>
  <c r="I100" s="1"/>
  <c r="F103"/>
  <c r="L102"/>
  <c r="L101" s="1"/>
  <c r="L100" s="1"/>
  <c r="I102"/>
  <c r="F102"/>
  <c r="K101"/>
  <c r="K100" s="1"/>
  <c r="J101"/>
  <c r="J100" s="1"/>
  <c r="H101"/>
  <c r="G101"/>
  <c r="F101"/>
  <c r="F100"/>
  <c r="F91" s="1"/>
  <c r="L98"/>
  <c r="L97" s="1"/>
  <c r="K97"/>
  <c r="K93" s="1"/>
  <c r="J97"/>
  <c r="J93" s="1"/>
  <c r="I97"/>
  <c r="I93" s="1"/>
  <c r="H97"/>
  <c r="G97"/>
  <c r="F97"/>
  <c r="L95"/>
  <c r="L94" s="1"/>
  <c r="F93"/>
  <c r="H91"/>
  <c r="G91"/>
  <c r="L90"/>
  <c r="H90"/>
  <c r="G90"/>
  <c r="F90"/>
  <c r="L89"/>
  <c r="L88" s="1"/>
  <c r="F89"/>
  <c r="F81" s="1"/>
  <c r="L87"/>
  <c r="K88"/>
  <c r="K87" s="1"/>
  <c r="J88"/>
  <c r="J87" s="1"/>
  <c r="I88"/>
  <c r="I87" s="1"/>
  <c r="H88"/>
  <c r="H78" s="1"/>
  <c r="H62" s="1"/>
  <c r="G88"/>
  <c r="F88"/>
  <c r="L85"/>
  <c r="L84" s="1"/>
  <c r="L82"/>
  <c r="K81"/>
  <c r="J81"/>
  <c r="I81"/>
  <c r="H81"/>
  <c r="G81"/>
  <c r="L79"/>
  <c r="L78"/>
  <c r="K78"/>
  <c r="J78"/>
  <c r="I78"/>
  <c r="G78"/>
  <c r="G62" s="1"/>
  <c r="G60" s="1"/>
  <c r="L76"/>
  <c r="K75"/>
  <c r="J75"/>
  <c r="I75"/>
  <c r="L73"/>
  <c r="L72"/>
  <c r="K72"/>
  <c r="J72"/>
  <c r="I72"/>
  <c r="H72"/>
  <c r="G72"/>
  <c r="F72"/>
  <c r="L70"/>
  <c r="L69"/>
  <c r="K69"/>
  <c r="J69"/>
  <c r="I69"/>
  <c r="K66"/>
  <c r="J66"/>
  <c r="I66"/>
  <c r="H66"/>
  <c r="G66"/>
  <c r="F66"/>
  <c r="K65"/>
  <c r="J65"/>
  <c r="I65"/>
  <c r="F65"/>
  <c r="L64"/>
  <c r="L63" s="1"/>
  <c r="L61"/>
  <c r="L60"/>
  <c r="K60"/>
  <c r="J60"/>
  <c r="I60"/>
  <c r="L57"/>
  <c r="L53"/>
  <c r="L52" s="1"/>
  <c r="H55"/>
  <c r="G55"/>
  <c r="F55"/>
  <c r="F54" s="1"/>
  <c r="L54"/>
  <c r="H54"/>
  <c r="G54"/>
  <c r="K53"/>
  <c r="K52" s="1"/>
  <c r="J53"/>
  <c r="J52" s="1"/>
  <c r="I53"/>
  <c r="I52" s="1"/>
  <c r="H52"/>
  <c r="G52"/>
  <c r="F52"/>
  <c r="L49"/>
  <c r="J13" i="114" s="1"/>
  <c r="L48" i="113"/>
  <c r="L47" s="1"/>
  <c r="L46" s="1"/>
  <c r="L45" s="1"/>
  <c r="K39"/>
  <c r="J39"/>
  <c r="I39"/>
  <c r="K35"/>
  <c r="L37"/>
  <c r="L36" s="1"/>
  <c r="F35"/>
  <c r="L34"/>
  <c r="K33"/>
  <c r="K32" s="1"/>
  <c r="J33"/>
  <c r="J29" s="1"/>
  <c r="I33"/>
  <c r="I32" s="1"/>
  <c r="F33"/>
  <c r="F31" s="1"/>
  <c r="F30" s="1"/>
  <c r="L32"/>
  <c r="J32"/>
  <c r="F32"/>
  <c r="L30"/>
  <c r="H31"/>
  <c r="H30" s="1"/>
  <c r="G31"/>
  <c r="G30" s="1"/>
  <c r="I29"/>
  <c r="F29"/>
  <c r="K28"/>
  <c r="J28"/>
  <c r="I28"/>
  <c r="H27"/>
  <c r="G27"/>
  <c r="F27"/>
  <c r="H71"/>
  <c r="G71"/>
  <c r="F71"/>
  <c r="F26"/>
  <c r="F25"/>
  <c r="K24"/>
  <c r="J24"/>
  <c r="I24"/>
  <c r="H24"/>
  <c r="H14" s="1"/>
  <c r="G24"/>
  <c r="G14" s="1"/>
  <c r="F24"/>
  <c r="F14" s="1"/>
  <c r="L19"/>
  <c r="L17"/>
  <c r="K16"/>
  <c r="J16"/>
  <c r="I16"/>
  <c r="K15"/>
  <c r="J15"/>
  <c r="I15"/>
  <c r="H15"/>
  <c r="G15"/>
  <c r="F15"/>
  <c r="F13"/>
  <c r="F11" s="1"/>
  <c r="F12"/>
  <c r="K11"/>
  <c r="J11"/>
  <c r="I11"/>
  <c r="H11"/>
  <c r="G11"/>
  <c r="N211" i="110"/>
  <c r="M211"/>
  <c r="L211"/>
  <c r="K211"/>
  <c r="N210"/>
  <c r="N209" s="1"/>
  <c r="M208"/>
  <c r="M207" s="1"/>
  <c r="M201" s="1"/>
  <c r="M200" s="1"/>
  <c r="L208"/>
  <c r="L207" s="1"/>
  <c r="K208"/>
  <c r="K207" s="1"/>
  <c r="H208"/>
  <c r="H206" s="1"/>
  <c r="H205" s="1"/>
  <c r="N207"/>
  <c r="H207"/>
  <c r="J206"/>
  <c r="J205" s="1"/>
  <c r="I206"/>
  <c r="I205" s="1"/>
  <c r="N205"/>
  <c r="K203"/>
  <c r="N202"/>
  <c r="K202"/>
  <c r="L201"/>
  <c r="L200" s="1"/>
  <c r="K201"/>
  <c r="K200" s="1"/>
  <c r="J201"/>
  <c r="J200" s="1"/>
  <c r="N199"/>
  <c r="M197"/>
  <c r="M196" s="1"/>
  <c r="L197"/>
  <c r="K197"/>
  <c r="K196" s="1"/>
  <c r="L196"/>
  <c r="N193"/>
  <c r="M193"/>
  <c r="M192" s="1"/>
  <c r="L193"/>
  <c r="L192" s="1"/>
  <c r="K193"/>
  <c r="K192" s="1"/>
  <c r="M188"/>
  <c r="M187" s="1"/>
  <c r="L188"/>
  <c r="L187" s="1"/>
  <c r="K188"/>
  <c r="K187" s="1"/>
  <c r="H188"/>
  <c r="H186" s="1"/>
  <c r="H185" s="1"/>
  <c r="H187"/>
  <c r="J186"/>
  <c r="J185" s="1"/>
  <c r="I186"/>
  <c r="I185" s="1"/>
  <c r="N185"/>
  <c r="N184" s="1"/>
  <c r="N180" s="1"/>
  <c r="K183"/>
  <c r="N182"/>
  <c r="K182"/>
  <c r="N178"/>
  <c r="N177" s="1"/>
  <c r="K176"/>
  <c r="N175"/>
  <c r="K175"/>
  <c r="N174"/>
  <c r="M174"/>
  <c r="L174"/>
  <c r="K174"/>
  <c r="N170"/>
  <c r="N169"/>
  <c r="M169"/>
  <c r="M165" s="1"/>
  <c r="L169"/>
  <c r="L165" s="1"/>
  <c r="K169"/>
  <c r="K165" s="1"/>
  <c r="J168"/>
  <c r="I168"/>
  <c r="H168"/>
  <c r="J167"/>
  <c r="I167"/>
  <c r="H167"/>
  <c r="M166"/>
  <c r="L166"/>
  <c r="K166"/>
  <c r="H166"/>
  <c r="J165"/>
  <c r="J161" s="1"/>
  <c r="I165"/>
  <c r="I161" s="1"/>
  <c r="H165"/>
  <c r="H161" s="1"/>
  <c r="J164"/>
  <c r="J156" s="1"/>
  <c r="I164"/>
  <c r="I156" s="1"/>
  <c r="H164"/>
  <c r="H156" s="1"/>
  <c r="N163"/>
  <c r="J163"/>
  <c r="I163"/>
  <c r="H163"/>
  <c r="N162"/>
  <c r="N161" s="1"/>
  <c r="H162"/>
  <c r="J160"/>
  <c r="I160"/>
  <c r="H160"/>
  <c r="N156"/>
  <c r="N155"/>
  <c r="M155"/>
  <c r="L155"/>
  <c r="K155"/>
  <c r="J152"/>
  <c r="I152"/>
  <c r="H152"/>
  <c r="N151"/>
  <c r="J151"/>
  <c r="I151"/>
  <c r="H151"/>
  <c r="N150"/>
  <c r="M150"/>
  <c r="L150"/>
  <c r="J150"/>
  <c r="J149" s="1"/>
  <c r="J148" s="1"/>
  <c r="I150"/>
  <c r="H150"/>
  <c r="H149" s="1"/>
  <c r="H148" s="1"/>
  <c r="N148"/>
  <c r="K149"/>
  <c r="K147" s="1"/>
  <c r="I149"/>
  <c r="I148" s="1"/>
  <c r="K148"/>
  <c r="M147"/>
  <c r="L147"/>
  <c r="H147"/>
  <c r="H146" s="1"/>
  <c r="J146"/>
  <c r="I146"/>
  <c r="N144"/>
  <c r="N143"/>
  <c r="M143"/>
  <c r="L143"/>
  <c r="K143"/>
  <c r="N140"/>
  <c r="M139"/>
  <c r="L139"/>
  <c r="K139"/>
  <c r="I135"/>
  <c r="N133"/>
  <c r="N132" s="1"/>
  <c r="M132"/>
  <c r="L132"/>
  <c r="K132"/>
  <c r="H131"/>
  <c r="H129" s="1"/>
  <c r="H128" s="1"/>
  <c r="N130"/>
  <c r="N129" s="1"/>
  <c r="H130"/>
  <c r="M129"/>
  <c r="L129"/>
  <c r="K129"/>
  <c r="J129"/>
  <c r="J128" s="1"/>
  <c r="I129"/>
  <c r="I128" s="1"/>
  <c r="J123"/>
  <c r="I123"/>
  <c r="H123"/>
  <c r="N122"/>
  <c r="J122"/>
  <c r="I122"/>
  <c r="H122"/>
  <c r="N121"/>
  <c r="M121"/>
  <c r="L121"/>
  <c r="K121"/>
  <c r="J120"/>
  <c r="I120"/>
  <c r="I119" s="1"/>
  <c r="H120"/>
  <c r="H119" s="1"/>
  <c r="N119"/>
  <c r="N118" s="1"/>
  <c r="J119"/>
  <c r="M118"/>
  <c r="M117" s="1"/>
  <c r="L118"/>
  <c r="L117" s="1"/>
  <c r="K118"/>
  <c r="K117" s="1"/>
  <c r="H118"/>
  <c r="H117" s="1"/>
  <c r="J117"/>
  <c r="I117"/>
  <c r="J115"/>
  <c r="I115"/>
  <c r="H115"/>
  <c r="K114"/>
  <c r="H114"/>
  <c r="H112" s="1"/>
  <c r="N113"/>
  <c r="N112" s="1"/>
  <c r="N111" s="1"/>
  <c r="K113"/>
  <c r="H113"/>
  <c r="J112"/>
  <c r="I112"/>
  <c r="H111"/>
  <c r="N106"/>
  <c r="N105" s="1"/>
  <c r="K108"/>
  <c r="H108"/>
  <c r="H106" s="1"/>
  <c r="K107"/>
  <c r="H107"/>
  <c r="M106"/>
  <c r="L106"/>
  <c r="L105" s="1"/>
  <c r="K106"/>
  <c r="K105" s="1"/>
  <c r="J106"/>
  <c r="I106"/>
  <c r="M105"/>
  <c r="H105"/>
  <c r="H96" s="1"/>
  <c r="N103"/>
  <c r="N102" s="1"/>
  <c r="M102"/>
  <c r="M98" s="1"/>
  <c r="L102"/>
  <c r="L98" s="1"/>
  <c r="K102"/>
  <c r="K98" s="1"/>
  <c r="J102"/>
  <c r="I102"/>
  <c r="H102"/>
  <c r="N100"/>
  <c r="N99" s="1"/>
  <c r="H98"/>
  <c r="J96"/>
  <c r="I96"/>
  <c r="N95"/>
  <c r="J95"/>
  <c r="I95"/>
  <c r="H95"/>
  <c r="N94"/>
  <c r="N93" s="1"/>
  <c r="M94"/>
  <c r="H94"/>
  <c r="H86" s="1"/>
  <c r="L93"/>
  <c r="L92" s="1"/>
  <c r="K93"/>
  <c r="K92" s="1"/>
  <c r="M93"/>
  <c r="M92" s="1"/>
  <c r="J93"/>
  <c r="J83" s="1"/>
  <c r="J67" s="1"/>
  <c r="I93"/>
  <c r="H93"/>
  <c r="N90"/>
  <c r="N89" s="1"/>
  <c r="N87"/>
  <c r="N86"/>
  <c r="M86"/>
  <c r="L86"/>
  <c r="K86"/>
  <c r="J86"/>
  <c r="I86"/>
  <c r="N84"/>
  <c r="N83"/>
  <c r="M83"/>
  <c r="L83"/>
  <c r="K83"/>
  <c r="N81"/>
  <c r="N80"/>
  <c r="M80"/>
  <c r="L80"/>
  <c r="K80"/>
  <c r="N78"/>
  <c r="N77"/>
  <c r="M77"/>
  <c r="L77"/>
  <c r="K77"/>
  <c r="J77"/>
  <c r="I77"/>
  <c r="H77"/>
  <c r="N75"/>
  <c r="N74"/>
  <c r="M74"/>
  <c r="L74"/>
  <c r="K74"/>
  <c r="M73"/>
  <c r="M72" s="1"/>
  <c r="L73"/>
  <c r="K73"/>
  <c r="K72" s="1"/>
  <c r="H73"/>
  <c r="N72"/>
  <c r="N71" s="1"/>
  <c r="L72"/>
  <c r="H72"/>
  <c r="N69"/>
  <c r="N68" s="1"/>
  <c r="N66"/>
  <c r="N65"/>
  <c r="M65"/>
  <c r="L65"/>
  <c r="K65"/>
  <c r="J63"/>
  <c r="I63"/>
  <c r="I62" s="1"/>
  <c r="H63"/>
  <c r="H62" s="1"/>
  <c r="N62"/>
  <c r="J62"/>
  <c r="N61"/>
  <c r="M61"/>
  <c r="L61"/>
  <c r="K61"/>
  <c r="N60"/>
  <c r="M60"/>
  <c r="L60"/>
  <c r="K60"/>
  <c r="J60"/>
  <c r="I60"/>
  <c r="H60"/>
  <c r="N59"/>
  <c r="N57"/>
  <c r="N53"/>
  <c r="N52" s="1"/>
  <c r="M51"/>
  <c r="M50" s="1"/>
  <c r="L51"/>
  <c r="L50" s="1"/>
  <c r="K51"/>
  <c r="K50" s="1"/>
  <c r="H51"/>
  <c r="N50"/>
  <c r="H50"/>
  <c r="M49"/>
  <c r="M48" s="1"/>
  <c r="L49"/>
  <c r="L45" s="1"/>
  <c r="K49"/>
  <c r="K48" s="1"/>
  <c r="H49"/>
  <c r="H47" s="1"/>
  <c r="H46" s="1"/>
  <c r="N48"/>
  <c r="L48"/>
  <c r="H48"/>
  <c r="N46"/>
  <c r="J47"/>
  <c r="J46" s="1"/>
  <c r="I47"/>
  <c r="I46" s="1"/>
  <c r="K45"/>
  <c r="K43" s="1"/>
  <c r="H45"/>
  <c r="M44"/>
  <c r="L44"/>
  <c r="K44"/>
  <c r="J43"/>
  <c r="J42" s="1"/>
  <c r="J41" s="1"/>
  <c r="I43"/>
  <c r="H43"/>
  <c r="N38"/>
  <c r="N37" s="1"/>
  <c r="N36" s="1"/>
  <c r="N34"/>
  <c r="N33" s="1"/>
  <c r="N32" s="1"/>
  <c r="N31"/>
  <c r="M29"/>
  <c r="L29"/>
  <c r="K29"/>
  <c r="J29"/>
  <c r="J76" s="1"/>
  <c r="I29"/>
  <c r="I76" s="1"/>
  <c r="H29"/>
  <c r="H76" s="1"/>
  <c r="N27"/>
  <c r="H27"/>
  <c r="H26"/>
  <c r="M25"/>
  <c r="L25"/>
  <c r="K25"/>
  <c r="J25"/>
  <c r="J15" s="1"/>
  <c r="I25"/>
  <c r="I15" s="1"/>
  <c r="H25"/>
  <c r="H15" s="1"/>
  <c r="N20"/>
  <c r="N18"/>
  <c r="M17"/>
  <c r="L17"/>
  <c r="K17"/>
  <c r="M16"/>
  <c r="L16"/>
  <c r="K16"/>
  <c r="J16"/>
  <c r="I16"/>
  <c r="H16"/>
  <c r="N14"/>
  <c r="H14"/>
  <c r="H12" s="1"/>
  <c r="H13"/>
  <c r="M12"/>
  <c r="L12"/>
  <c r="K12"/>
  <c r="J12"/>
  <c r="I12"/>
  <c r="I37" i="114"/>
  <c r="H37"/>
  <c r="G37"/>
  <c r="I36"/>
  <c r="I35" s="1"/>
  <c r="H36"/>
  <c r="G36"/>
  <c r="G35" s="1"/>
  <c r="H35"/>
  <c r="I34"/>
  <c r="I33" s="1"/>
  <c r="H34"/>
  <c r="G34"/>
  <c r="G33" s="1"/>
  <c r="H33"/>
  <c r="I32"/>
  <c r="H32"/>
  <c r="G32"/>
  <c r="I31"/>
  <c r="H31"/>
  <c r="H30" s="1"/>
  <c r="G31"/>
  <c r="I30"/>
  <c r="G30"/>
  <c r="I29"/>
  <c r="H29"/>
  <c r="H28" s="1"/>
  <c r="H27" s="1"/>
  <c r="G29"/>
  <c r="I28"/>
  <c r="I27" s="1"/>
  <c r="G28"/>
  <c r="G27" s="1"/>
  <c r="I26"/>
  <c r="I25" s="1"/>
  <c r="H26"/>
  <c r="G26"/>
  <c r="G25" s="1"/>
  <c r="F26"/>
  <c r="E26"/>
  <c r="E25" s="1"/>
  <c r="D26"/>
  <c r="H25"/>
  <c r="F25"/>
  <c r="D25"/>
  <c r="H24"/>
  <c r="F24"/>
  <c r="D24"/>
  <c r="I22"/>
  <c r="H22"/>
  <c r="G22"/>
  <c r="F22"/>
  <c r="E22"/>
  <c r="D22"/>
  <c r="J21"/>
  <c r="I21"/>
  <c r="H21"/>
  <c r="G21"/>
  <c r="D21"/>
  <c r="I20"/>
  <c r="H20"/>
  <c r="G20"/>
  <c r="D20"/>
  <c r="I19"/>
  <c r="H19"/>
  <c r="G19"/>
  <c r="D19"/>
  <c r="J17"/>
  <c r="J16" s="1"/>
  <c r="I17"/>
  <c r="H17"/>
  <c r="H16" s="1"/>
  <c r="G17"/>
  <c r="F17"/>
  <c r="F16" s="1"/>
  <c r="E17"/>
  <c r="D17"/>
  <c r="D16" s="1"/>
  <c r="I16"/>
  <c r="G16"/>
  <c r="E16"/>
  <c r="I15"/>
  <c r="H15"/>
  <c r="G15"/>
  <c r="J14"/>
  <c r="I14"/>
  <c r="H14"/>
  <c r="G14"/>
  <c r="F14"/>
  <c r="E14"/>
  <c r="D14"/>
  <c r="I12"/>
  <c r="H12"/>
  <c r="G12"/>
  <c r="F12"/>
  <c r="E12"/>
  <c r="D12"/>
  <c r="I11"/>
  <c r="H11"/>
  <c r="G11"/>
  <c r="F11"/>
  <c r="E11"/>
  <c r="D11"/>
  <c r="I9"/>
  <c r="H9"/>
  <c r="G9"/>
  <c r="F9"/>
  <c r="E9"/>
  <c r="D9"/>
  <c r="N13" i="110" l="1"/>
  <c r="N12" s="1"/>
  <c r="N11" s="1"/>
  <c r="L13" i="113"/>
  <c r="L12" s="1"/>
  <c r="L11" s="1"/>
  <c r="L10" s="1"/>
  <c r="J10" i="114" s="1"/>
  <c r="N30" i="110"/>
  <c r="L68" i="113"/>
  <c r="N56" i="110"/>
  <c r="L42" i="113"/>
  <c r="L41" s="1"/>
  <c r="N26" i="110"/>
  <c r="N25" s="1"/>
  <c r="N16" s="1"/>
  <c r="N15" s="1"/>
  <c r="L26" i="113"/>
  <c r="L25" s="1"/>
  <c r="L24" s="1"/>
  <c r="L14" s="1"/>
  <c r="J11" i="114" s="1"/>
  <c r="N58" i="110"/>
  <c r="L44" i="113"/>
  <c r="L43" s="1"/>
  <c r="N198" i="110"/>
  <c r="L194" i="113"/>
  <c r="N128" i="110"/>
  <c r="L93" i="113"/>
  <c r="N165" i="110"/>
  <c r="N64"/>
  <c r="N42" s="1"/>
  <c r="N98"/>
  <c r="N97" s="1"/>
  <c r="E24" i="114"/>
  <c r="G24"/>
  <c r="I24"/>
  <c r="N200" i="110"/>
  <c r="L191"/>
  <c r="K180"/>
  <c r="K173" s="1"/>
  <c r="K172" s="1"/>
  <c r="L210"/>
  <c r="L209" s="1"/>
  <c r="L64"/>
  <c r="L161"/>
  <c r="L162"/>
  <c r="N117"/>
  <c r="K135"/>
  <c r="M135"/>
  <c r="L135"/>
  <c r="N146"/>
  <c r="H157"/>
  <c r="G130" i="113"/>
  <c r="I141"/>
  <c r="J156"/>
  <c r="J157"/>
  <c r="H155"/>
  <c r="K210" i="110"/>
  <c r="K209" s="1"/>
  <c r="M15"/>
  <c r="K128"/>
  <c r="N192"/>
  <c r="N173"/>
  <c r="N172" s="1"/>
  <c r="J9"/>
  <c r="I92"/>
  <c r="K94"/>
  <c r="K146"/>
  <c r="M210"/>
  <c r="M209" s="1"/>
  <c r="H9"/>
  <c r="I10"/>
  <c r="K15"/>
  <c r="I42"/>
  <c r="I41" s="1"/>
  <c r="K10"/>
  <c r="K9" s="1"/>
  <c r="J135"/>
  <c r="L146"/>
  <c r="L173"/>
  <c r="L172" s="1"/>
  <c r="J56" i="113"/>
  <c r="G155"/>
  <c r="K168"/>
  <c r="K167" s="1"/>
  <c r="L168"/>
  <c r="J28" i="114" s="1"/>
  <c r="L160" i="110"/>
  <c r="H92"/>
  <c r="H83"/>
  <c r="H67" s="1"/>
  <c r="H65" s="1"/>
  <c r="J130" i="113"/>
  <c r="K141"/>
  <c r="K110" s="1"/>
  <c r="K107" s="1"/>
  <c r="K106" s="1"/>
  <c r="F155"/>
  <c r="H9"/>
  <c r="I130"/>
  <c r="J155"/>
  <c r="G87"/>
  <c r="I9"/>
  <c r="K14"/>
  <c r="I27"/>
  <c r="F78"/>
  <c r="F62" s="1"/>
  <c r="F60" s="1"/>
  <c r="L179"/>
  <c r="L175" s="1"/>
  <c r="G61"/>
  <c r="L201"/>
  <c r="L200" s="1"/>
  <c r="L196" s="1"/>
  <c r="J168"/>
  <c r="J167" s="1"/>
  <c r="L75"/>
  <c r="K161" i="110"/>
  <c r="K162"/>
  <c r="K160"/>
  <c r="M161"/>
  <c r="M162"/>
  <c r="M160"/>
  <c r="J10"/>
  <c r="M45"/>
  <c r="J92"/>
  <c r="N92"/>
  <c r="L128"/>
  <c r="M128"/>
  <c r="J157"/>
  <c r="J14" i="113"/>
  <c r="G9"/>
  <c r="I14"/>
  <c r="K29"/>
  <c r="I35"/>
  <c r="L81"/>
  <c r="F87"/>
  <c r="H87"/>
  <c r="I123"/>
  <c r="I110" s="1"/>
  <c r="I107" s="1"/>
  <c r="I106" s="1"/>
  <c r="L127"/>
  <c r="L123" s="1"/>
  <c r="F130"/>
  <c r="J186"/>
  <c r="F69"/>
  <c r="F70"/>
  <c r="H69"/>
  <c r="H70"/>
  <c r="J9"/>
  <c r="J27"/>
  <c r="F61"/>
  <c r="H60"/>
  <c r="H61"/>
  <c r="I156"/>
  <c r="I157"/>
  <c r="I155"/>
  <c r="K156"/>
  <c r="K157"/>
  <c r="K155"/>
  <c r="F9"/>
  <c r="L29"/>
  <c r="J35"/>
  <c r="I56"/>
  <c r="K56"/>
  <c r="J89"/>
  <c r="J123"/>
  <c r="H130"/>
  <c r="J141"/>
  <c r="L142"/>
  <c r="L141" s="1"/>
  <c r="H152"/>
  <c r="I168"/>
  <c r="I167" s="1"/>
  <c r="L155"/>
  <c r="J24" i="114" s="1"/>
  <c r="I186" i="113"/>
  <c r="K186"/>
  <c r="G70"/>
  <c r="G69"/>
  <c r="L112"/>
  <c r="I89"/>
  <c r="K89"/>
  <c r="G152"/>
  <c r="J65" i="110"/>
  <c r="J66"/>
  <c r="L43"/>
  <c r="L10"/>
  <c r="N160"/>
  <c r="K191"/>
  <c r="M191"/>
  <c r="I9"/>
  <c r="L15"/>
  <c r="N45"/>
  <c r="N44" s="1"/>
  <c r="K64"/>
  <c r="K42" s="1"/>
  <c r="M64"/>
  <c r="L94"/>
  <c r="M146"/>
  <c r="M173"/>
  <c r="M172" s="1"/>
  <c r="H42"/>
  <c r="H41" s="1"/>
  <c r="N29"/>
  <c r="N28" s="1"/>
  <c r="H135"/>
  <c r="N139"/>
  <c r="N135" s="1"/>
  <c r="N147"/>
  <c r="N197"/>
  <c r="N196" s="1"/>
  <c r="H10"/>
  <c r="H75"/>
  <c r="H74"/>
  <c r="J75"/>
  <c r="J74"/>
  <c r="I74"/>
  <c r="I75"/>
  <c r="N55"/>
  <c r="I83"/>
  <c r="I67" s="1"/>
  <c r="I157"/>
  <c r="L40" i="113" l="1"/>
  <c r="L39" s="1"/>
  <c r="L15"/>
  <c r="L42" i="110"/>
  <c r="L192" i="113"/>
  <c r="L191" s="1"/>
  <c r="L193"/>
  <c r="L67"/>
  <c r="L66"/>
  <c r="L115" i="110"/>
  <c r="L112" s="1"/>
  <c r="L111" s="1"/>
  <c r="L56" i="113"/>
  <c r="N43" i="110"/>
  <c r="L27" i="113"/>
  <c r="J12" i="114" s="1"/>
  <c r="K115" i="110"/>
  <c r="K112" s="1"/>
  <c r="K111" s="1"/>
  <c r="N191"/>
  <c r="H66"/>
  <c r="M115"/>
  <c r="M112" s="1"/>
  <c r="M111" s="1"/>
  <c r="N10"/>
  <c r="N9" s="1"/>
  <c r="L92" i="113"/>
  <c r="J18" i="114" s="1"/>
  <c r="J19"/>
  <c r="L195" i="113"/>
  <c r="J33" i="114" s="1"/>
  <c r="J34"/>
  <c r="L167" i="113"/>
  <c r="J27" i="114" s="1"/>
  <c r="J29"/>
  <c r="L28" i="113"/>
  <c r="L111"/>
  <c r="M10" i="110"/>
  <c r="M9" s="1"/>
  <c r="M43"/>
  <c r="M42" s="1"/>
  <c r="K27" i="113"/>
  <c r="K9"/>
  <c r="J110"/>
  <c r="J107" s="1"/>
  <c r="J106" s="1"/>
  <c r="L9" i="110"/>
  <c r="N116"/>
  <c r="N115" s="1"/>
  <c r="I65"/>
  <c r="I66"/>
  <c r="M176" i="113"/>
  <c r="M174"/>
  <c r="M41" i="110" l="1"/>
  <c r="L41"/>
  <c r="K41"/>
  <c r="K214" s="1"/>
  <c r="J32" i="114"/>
  <c r="L186" i="113"/>
  <c r="J30" i="114" s="1"/>
  <c r="N41" i="110"/>
  <c r="M214"/>
  <c r="L214"/>
  <c r="L9" i="113"/>
  <c r="J15" i="114"/>
  <c r="L110" i="113"/>
  <c r="J22" i="114" s="1"/>
  <c r="J23"/>
  <c r="N27" i="113"/>
  <c r="L210" l="1"/>
  <c r="J37" i="114" s="1"/>
  <c r="N214" i="110"/>
  <c r="J9" i="114"/>
  <c r="N26" i="113"/>
  <c r="L66" i="75" l="1"/>
  <c r="K66"/>
  <c r="J66"/>
  <c r="I66"/>
  <c r="H66"/>
  <c r="G66"/>
  <c r="P36" i="110" l="1"/>
  <c r="P38" s="1"/>
  <c r="P64" i="75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8"/>
  <c r="L57"/>
  <c r="K57"/>
  <c r="F57"/>
  <c r="E57"/>
  <c r="D57"/>
  <c r="J57" l="1"/>
  <c r="G57"/>
  <c r="I57"/>
  <c r="N58"/>
  <c r="P58"/>
  <c r="P57"/>
  <c r="O57" s="1"/>
  <c r="M58"/>
  <c r="J56"/>
  <c r="I56" s="1"/>
  <c r="H56"/>
  <c r="L54"/>
  <c r="L53" s="1"/>
  <c r="K54"/>
  <c r="J54"/>
  <c r="J53" s="1"/>
  <c r="I53" s="1"/>
  <c r="I54"/>
  <c r="H54"/>
  <c r="H53" s="1"/>
  <c r="G53" s="1"/>
  <c r="G54"/>
  <c r="F54"/>
  <c r="E54"/>
  <c r="D54"/>
  <c r="D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K53" l="1"/>
  <c r="N57"/>
  <c r="M57" s="1"/>
  <c r="G56"/>
  <c r="G49" s="1"/>
  <c r="I50"/>
  <c r="F52"/>
  <c r="E52" s="1"/>
  <c r="D52" s="1"/>
  <c r="P51" s="1"/>
  <c r="O51" s="1"/>
  <c r="N51" s="1"/>
  <c r="M51" s="1"/>
  <c r="P56"/>
  <c r="O56" s="1"/>
  <c r="J49"/>
  <c r="I49" s="1"/>
  <c r="H49" s="1"/>
  <c r="K47"/>
  <c r="L47" s="1"/>
  <c r="F47"/>
  <c r="E47"/>
  <c r="D47"/>
  <c r="P49" l="1"/>
  <c r="P48"/>
  <c r="N56"/>
  <c r="O49"/>
  <c r="J46"/>
  <c r="F46"/>
  <c r="E46"/>
  <c r="E45" s="1"/>
  <c r="D46"/>
  <c r="D45" s="1"/>
  <c r="I45"/>
  <c r="H45"/>
  <c r="H44" s="1"/>
  <c r="G45"/>
  <c r="F45" s="1"/>
  <c r="P46" l="1"/>
  <c r="P45" s="1"/>
  <c r="N46"/>
  <c r="K46"/>
  <c r="K45" s="1"/>
  <c r="O46"/>
  <c r="M46"/>
  <c r="G44"/>
  <c r="F44" s="1"/>
  <c r="E44" s="1"/>
  <c r="D44" s="1"/>
  <c r="J45"/>
  <c r="M56"/>
  <c r="N49"/>
  <c r="O48"/>
  <c r="N48" s="1"/>
  <c r="K42"/>
  <c r="F42" s="1"/>
  <c r="E42" s="1"/>
  <c r="D42" s="1"/>
  <c r="L46" l="1"/>
  <c r="O45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P34"/>
  <c r="O34"/>
  <c r="N34"/>
  <c r="M34"/>
  <c r="K34"/>
  <c r="P33" s="1"/>
  <c r="O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D32"/>
  <c r="L32"/>
  <c r="G39"/>
  <c r="D31"/>
  <c r="P30" s="1"/>
  <c r="O30" s="1"/>
  <c r="N30" s="1"/>
  <c r="M30" s="1"/>
  <c r="N33"/>
  <c r="M33" s="1"/>
  <c r="E35"/>
  <c r="D35" s="1"/>
  <c r="L30"/>
  <c r="L31"/>
  <c r="H30"/>
  <c r="G30" s="1"/>
  <c r="K33"/>
  <c r="L34"/>
  <c r="L33" s="1"/>
  <c r="G36"/>
  <c r="F36" s="1"/>
  <c r="I43"/>
  <c r="H43" s="1"/>
  <c r="G43" s="1"/>
  <c r="L42" s="1"/>
  <c r="L41" s="1"/>
  <c r="J29"/>
  <c r="I29" s="1"/>
  <c r="H28"/>
  <c r="F28"/>
  <c r="H27"/>
  <c r="F27"/>
  <c r="D27"/>
  <c r="H26"/>
  <c r="I26" s="1"/>
  <c r="F26"/>
  <c r="E26"/>
  <c r="D26"/>
  <c r="H25"/>
  <c r="F25"/>
  <c r="E25"/>
  <c r="D25"/>
  <c r="K29" l="1"/>
  <c r="L29" s="1"/>
  <c r="P29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F22" s="1"/>
  <c r="F21" s="1"/>
  <c r="P22"/>
  <c r="P21" s="1"/>
  <c r="I22"/>
  <c r="I21" s="1"/>
  <c r="H22"/>
  <c r="G22"/>
  <c r="G21" s="1"/>
  <c r="D22"/>
  <c r="H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E11"/>
  <c r="D11"/>
  <c r="G10"/>
  <c r="O11" l="1"/>
  <c r="F18"/>
  <c r="M29"/>
  <c r="M24" s="1"/>
  <c r="L24" s="1"/>
  <c r="N24"/>
  <c r="L14"/>
  <c r="P10"/>
  <c r="O10" s="1"/>
  <c r="N10" s="1"/>
  <c r="M10" s="1"/>
  <c r="F11"/>
  <c r="F10" s="1"/>
  <c r="F9" s="1"/>
  <c r="I11"/>
  <c r="M11"/>
  <c r="L23"/>
  <c r="M22"/>
  <c r="M21" s="1"/>
  <c r="E10"/>
  <c r="D10" s="1"/>
  <c r="D9" s="1"/>
  <c r="J66" i="59"/>
  <c r="J65"/>
  <c r="H65"/>
  <c r="J63"/>
  <c r="H63"/>
  <c r="J61"/>
  <c r="H61"/>
  <c r="J59"/>
  <c r="B58"/>
  <c r="H58" s="1"/>
  <c r="H57"/>
  <c r="H56"/>
  <c r="O9" i="75" l="1"/>
  <c r="N9" s="1"/>
  <c r="E9"/>
  <c r="F61"/>
  <c r="M9"/>
  <c r="P9"/>
  <c r="P65" s="1"/>
  <c r="O65" s="1"/>
  <c r="N65" s="1"/>
  <c r="H55" i="59"/>
  <c r="H54"/>
  <c r="H53"/>
  <c r="B52"/>
  <c r="J50"/>
  <c r="H49"/>
  <c r="B49"/>
  <c r="B48"/>
  <c r="J46"/>
  <c r="H45"/>
  <c r="H44"/>
  <c r="H42"/>
  <c r="H41"/>
  <c r="J38"/>
  <c r="J62" s="1"/>
  <c r="H37"/>
  <c r="H36"/>
  <c r="H35"/>
  <c r="H46" l="1"/>
  <c r="H40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4"/>
  <c r="H5" s="1"/>
  <c r="H9" l="1"/>
  <c r="J5"/>
  <c r="H22"/>
  <c r="H26" s="1"/>
  <c r="H32" s="1"/>
  <c r="D65" i="75"/>
  <c r="D63"/>
  <c r="P62" s="1"/>
  <c r="O62" s="1"/>
  <c r="N62" s="1"/>
  <c r="M62" s="1"/>
  <c r="P37" i="110"/>
  <c r="P39" s="1"/>
  <c r="J31" i="59" l="1"/>
  <c r="L12" i="114"/>
  <c r="H16" i="59" l="1"/>
  <c r="H27"/>
  <c r="J27" s="1"/>
  <c r="H33"/>
  <c r="J33"/>
  <c r="H10"/>
  <c r="J10"/>
  <c r="K15" i="75"/>
  <c r="L15" s="1"/>
  <c r="L11" s="1"/>
  <c r="L10" s="1"/>
  <c r="J13"/>
  <c r="K13"/>
  <c r="L13"/>
  <c r="J16"/>
  <c r="K16"/>
  <c r="L16"/>
  <c r="K17"/>
  <c r="L17" s="1"/>
  <c r="K18"/>
  <c r="L18"/>
  <c r="K22"/>
  <c r="L22"/>
  <c r="L21"/>
  <c r="I35"/>
  <c r="J35" s="1"/>
  <c r="K35" s="1"/>
  <c r="L35" s="1"/>
  <c r="K21"/>
  <c r="J11"/>
  <c r="J10"/>
  <c r="J40"/>
  <c r="J39" s="1"/>
  <c r="I10"/>
  <c r="I9" s="1"/>
  <c r="I65" s="1"/>
  <c r="H10"/>
  <c r="J16" i="59"/>
  <c r="J68"/>
  <c r="J70"/>
  <c r="J72" s="1"/>
  <c r="H9" i="75"/>
  <c r="K19"/>
  <c r="L19"/>
  <c r="K20"/>
  <c r="L20"/>
  <c r="I28"/>
  <c r="J28"/>
  <c r="K28" s="1"/>
  <c r="L28" s="1"/>
  <c r="M28" s="1"/>
  <c r="N28" s="1"/>
  <c r="O28" s="1"/>
  <c r="P28" s="1"/>
  <c r="I25"/>
  <c r="J25"/>
  <c r="K25" s="1"/>
  <c r="L25" s="1"/>
  <c r="M25" s="1"/>
  <c r="N25" s="1"/>
  <c r="O25" s="1"/>
  <c r="P25" s="1"/>
  <c r="I27"/>
  <c r="J27"/>
  <c r="K27" s="1"/>
  <c r="L27" s="1"/>
  <c r="M27" s="1"/>
  <c r="N27" s="1"/>
  <c r="O27" s="1"/>
  <c r="P27" s="1"/>
  <c r="J26"/>
  <c r="K26"/>
  <c r="L26" s="1"/>
  <c r="M26" s="1"/>
  <c r="N26" s="1"/>
  <c r="O26" s="1"/>
  <c r="P26" s="1"/>
  <c r="L40"/>
  <c r="L39"/>
  <c r="K40"/>
  <c r="K39" s="1"/>
  <c r="J37"/>
  <c r="K37"/>
  <c r="L37"/>
  <c r="J38"/>
  <c r="K38" s="1"/>
  <c r="L38" s="1"/>
  <c r="J36"/>
  <c r="K36" s="1"/>
  <c r="L36" s="1"/>
  <c r="H65"/>
  <c r="G9"/>
  <c r="G65" s="1"/>
  <c r="H67"/>
  <c r="H69"/>
  <c r="L9" l="1"/>
  <c r="L65" s="1"/>
  <c r="G69"/>
  <c r="G67"/>
  <c r="J9"/>
  <c r="I69"/>
  <c r="I67"/>
  <c r="K11"/>
  <c r="K10" s="1"/>
  <c r="K9" s="1"/>
  <c r="K65" s="1"/>
  <c r="R40" l="1"/>
  <c r="J65"/>
  <c r="K69"/>
  <c r="K67"/>
  <c r="L67"/>
  <c r="L69"/>
  <c r="J67" l="1"/>
  <c r="J69"/>
  <c r="J72"/>
  <c r="J73" s="1"/>
</calcChain>
</file>

<file path=xl/sharedStrings.xml><?xml version="1.0" encoding="utf-8"?>
<sst xmlns="http://schemas.openxmlformats.org/spreadsheetml/2006/main" count="2183" uniqueCount="612">
  <si>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</si>
  <si>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</si>
  <si>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</si>
  <si>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</si>
  <si>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</si>
  <si>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</si>
  <si>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</si>
  <si>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</si>
  <si>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</si>
  <si>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</si>
  <si>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</si>
  <si>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</si>
  <si>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</si>
  <si>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</si>
  <si>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</si>
  <si>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</si>
  <si>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</si>
  <si>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</si>
  <si>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</si>
  <si>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</si>
  <si>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</si>
  <si>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</si>
  <si>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</si>
  <si>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</si>
  <si>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</si>
  <si>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</si>
  <si>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</si>
  <si>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</si>
  <si>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</si>
  <si>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</si>
  <si>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</si>
  <si>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</si>
  <si>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</si>
  <si>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</si>
  <si>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</si>
  <si>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</si>
  <si>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</si>
  <si>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</si>
  <si>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</si>
  <si>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</si>
  <si>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</si>
  <si>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</si>
  <si>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</si>
  <si>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</si>
  <si>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</si>
  <si>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</si>
  <si>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</si>
  <si>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</si>
  <si>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</si>
  <si>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</si>
  <si>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</si>
  <si>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</si>
  <si>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</si>
  <si>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</si>
  <si>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</si>
  <si>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</si>
  <si>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</si>
  <si>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</si>
  <si>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</si>
  <si>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</si>
  <si>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</si>
  <si>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</si>
  <si>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</si>
  <si>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</si>
  <si>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</si>
  <si>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</si>
  <si>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</si>
  <si>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</si>
  <si>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</si>
  <si>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</si>
  <si>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</si>
  <si>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</si>
  <si>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</si>
  <si>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</si>
  <si>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</si>
  <si>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</si>
  <si>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</si>
  <si>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</si>
  <si>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</si>
  <si>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</si>
  <si>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</si>
  <si>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Выполнение оформления к праздничным мероприятиям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</si>
  <si>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</si>
  <si>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</si>
  <si>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</si>
  <si>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</si>
  <si>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</si>
  <si>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</si>
  <si>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</si>
  <si>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</si>
  <si>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</si>
  <si>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</si>
  <si>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</si>
  <si>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</si>
  <si>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</si>
  <si>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</si>
  <si>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</si>
  <si>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</si>
  <si>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</si>
  <si>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</si>
  <si>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</si>
  <si>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</si>
  <si>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</si>
  <si>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</si>
  <si>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</si>
  <si>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</si>
  <si>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</si>
  <si>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</si>
  <si>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</si>
  <si>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</si>
  <si>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</si>
  <si>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</si>
  <si>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</si>
  <si>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</si>
  <si>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</si>
  <si>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</si>
  <si>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</si>
  <si>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</si>
  <si>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</si>
  <si>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</si>
  <si>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</si>
  <si>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</si>
  <si>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</si>
  <si>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</si>
  <si>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</si>
  <si>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</si>
  <si>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</si>
  <si>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</si>
  <si>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</si>
  <si>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</si>
  <si>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</si>
  <si>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</si>
  <si>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</si>
  <si>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</si>
  <si>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</si>
  <si>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</si>
  <si>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</si>
  <si>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</si>
  <si>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</si>
  <si>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</si>
  <si>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</si>
  <si>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</si>
  <si>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</si>
  <si>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</si>
  <si>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</si>
  <si>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</si>
  <si>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</si>
  <si>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</si>
  <si>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</si>
  <si>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</si>
  <si>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</si>
  <si>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</si>
  <si>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</si>
  <si>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</si>
  <si>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</si>
  <si>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</si>
  <si>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</si>
  <si>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</si>
  <si>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</si>
  <si>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</si>
  <si>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</si>
  <si>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</si>
  <si>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</si>
  <si>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</si>
  <si>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</si>
  <si>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</si>
  <si>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</si>
  <si>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</si>
  <si>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</si>
  <si>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</si>
  <si>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</si>
  <si>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</si>
  <si>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</si>
  <si>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</si>
  <si>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</si>
  <si>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</si>
  <si>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</si>
  <si>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</si>
  <si>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</si>
  <si>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</si>
  <si>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</si>
  <si>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</si>
  <si>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</si>
  <si>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</si>
  <si>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</si>
  <si>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</si>
  <si>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</si>
  <si>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</si>
  <si>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</si>
  <si>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</si>
  <si>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</si>
  <si>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</si>
  <si>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</si>
  <si>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</si>
  <si>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</si>
  <si>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</si>
  <si>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</si>
  <si>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</si>
  <si>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</si>
  <si>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</si>
  <si>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</si>
  <si>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</si>
  <si>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</si>
  <si>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</si>
  <si>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</si>
  <si>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</si>
  <si>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</si>
  <si>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</si>
  <si>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</si>
  <si>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</si>
  <si>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</si>
  <si>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</si>
  <si>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</si>
  <si>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</si>
  <si>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</si>
  <si>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</si>
  <si>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</si>
  <si>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</si>
  <si>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</si>
  <si>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</si>
  <si>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9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</si>
  <si>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</si>
  <si>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</si>
  <si>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</si>
  <si>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</si>
  <si>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</si>
  <si>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</si>
  <si>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</si>
  <si>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</si>
  <si>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</si>
  <si>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</si>
  <si>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</si>
  <si>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</si>
  <si>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</si>
  <si>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</si>
  <si>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</si>
  <si>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</si>
  <si>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</si>
  <si>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</si>
  <si>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</si>
  <si>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</si>
  <si>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</si>
  <si>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</si>
  <si>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</si>
  <si>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</si>
  <si>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</si>
  <si>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</si>
  <si>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</si>
  <si>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</si>
  <si>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</si>
  <si>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</si>
  <si>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</si>
  <si>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</si>
  <si>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</si>
  <si>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</si>
  <si>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</si>
  <si>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</si>
  <si>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</si>
  <si>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</si>
  <si>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</si>
  <si>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</si>
  <si>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</si>
  <si>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</si>
  <si>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</si>
  <si>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</si>
  <si>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</si>
  <si>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</si>
  <si>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</si>
  <si>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</si>
  <si>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</si>
  <si>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</si>
  <si>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</si>
  <si>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</si>
  <si>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</si>
  <si>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</si>
  <si>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</si>
  <si>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</si>
  <si>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</si>
  <si>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</si>
  <si>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</si>
  <si>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</si>
  <si>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</si>
  <si>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</si>
  <si>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</si>
  <si>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</si>
  <si>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</si>
  <si>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</si>
  <si>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</si>
  <si>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</si>
  <si>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</si>
  <si>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</si>
  <si>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</si>
  <si>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</si>
  <si>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</si>
  <si>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</si>
  <si>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</si>
  <si>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</si>
  <si>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</si>
  <si>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</si>
  <si>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</si>
  <si>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</si>
  <si>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</si>
  <si>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</si>
  <si>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</si>
  <si>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</si>
  <si>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</si>
  <si>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</si>
  <si>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</si>
  <si>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</si>
  <si>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</si>
  <si>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</si>
  <si>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</si>
  <si>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</si>
  <si>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4.1.3.1.1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</si>
  <si>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</si>
  <si>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</si>
  <si>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</si>
  <si>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</si>
  <si>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</si>
  <si>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</si>
  <si>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</si>
  <si>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</si>
  <si>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</si>
  <si>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</si>
  <si>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</si>
  <si>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</si>
  <si>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</si>
  <si>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</si>
  <si>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</si>
  <si>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</si>
  <si>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</si>
  <si>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</si>
  <si>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</si>
  <si>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</si>
  <si>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</si>
  <si>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</si>
  <si>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</si>
  <si>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</si>
  <si>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</si>
  <si>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</si>
  <si>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</si>
  <si>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3.1.1.1.1</t>
  </si>
  <si>
    <t>5.1.1.1.1</t>
  </si>
  <si>
    <t>5.2.1.1.1</t>
  </si>
  <si>
    <t>6.2.1.1.1</t>
  </si>
  <si>
    <t>7.2.1.1.1</t>
  </si>
  <si>
    <t>8.1.1.1.1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</si>
  <si>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</si>
  <si>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</si>
  <si>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</si>
  <si>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</si>
  <si>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</si>
  <si>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</si>
  <si>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</si>
  <si>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</si>
  <si>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</si>
  <si>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</si>
  <si>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</si>
  <si>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</si>
  <si>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</si>
  <si>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</si>
  <si>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</si>
  <si>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</si>
  <si>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</si>
  <si>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</si>
  <si>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</si>
  <si>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</si>
  <si>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</si>
  <si>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</si>
  <si>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</si>
  <si>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</si>
  <si>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</si>
  <si>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</si>
  <si>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</si>
  <si>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</si>
  <si>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</si>
  <si>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</si>
  <si>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</si>
  <si>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</si>
  <si>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</si>
  <si>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</si>
  <si>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</si>
  <si>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</si>
  <si>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</si>
  <si>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</si>
  <si>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</si>
  <si>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</si>
  <si>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</si>
  <si>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</si>
  <si>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</si>
  <si>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</si>
  <si>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</si>
  <si>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</si>
  <si>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</si>
  <si>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</si>
  <si>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</si>
  <si>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</si>
  <si>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</si>
  <si>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</si>
  <si>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</si>
  <si>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</si>
  <si>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</si>
  <si>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</si>
  <si>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</si>
  <si>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</si>
  <si>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</si>
  <si>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</si>
  <si>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4.1.4</t>
  </si>
  <si>
    <t>4.1.4.1</t>
  </si>
  <si>
    <t>4.1.4.1.1</t>
  </si>
  <si>
    <t>4.1.4.1.1.1</t>
  </si>
  <si>
    <t>4.1.4.2</t>
  </si>
  <si>
    <t>4.1.4.2.1</t>
  </si>
  <si>
    <t>4.1.4.2.1.1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</si>
  <si>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</si>
  <si>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</si>
  <si>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</si>
  <si>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</si>
  <si>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</si>
  <si>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</si>
  <si>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</si>
  <si>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</si>
  <si>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</si>
  <si>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</si>
  <si>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</si>
  <si>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</si>
  <si>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</si>
  <si>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</si>
  <si>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</si>
  <si>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</si>
  <si>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</si>
  <si>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</si>
  <si>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</si>
  <si>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</si>
  <si>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</si>
  <si>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</si>
  <si>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</si>
  <si>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</si>
  <si>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</si>
  <si>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</si>
  <si>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</si>
  <si>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</si>
  <si>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</si>
  <si>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</si>
  <si>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</si>
  <si>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</si>
  <si>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</si>
  <si>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</si>
  <si>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</si>
  <si>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</si>
  <si>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</si>
  <si>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</si>
  <si>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</si>
  <si>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</si>
  <si>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60000 0014 3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</si>
  <si>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</si>
  <si>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</si>
  <si>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</si>
  <si>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</si>
  <si>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</si>
  <si>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</si>
  <si>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</si>
  <si>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</si>
  <si>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</si>
  <si>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</si>
  <si>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</si>
  <si>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</si>
  <si>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45700 0025 1</t>
  </si>
  <si>
    <t>Периодические издания, учрежденные органами местного самоуправления</t>
  </si>
  <si>
    <t>00200 0002 1</t>
  </si>
  <si>
    <t>00200 0002 2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</si>
  <si>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</si>
  <si>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</si>
  <si>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</si>
  <si>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</si>
  <si>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</si>
  <si>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</si>
  <si>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</si>
  <si>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</si>
  <si>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</si>
  <si>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</si>
  <si>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</si>
  <si>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</si>
  <si>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</si>
  <si>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</si>
  <si>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</si>
  <si>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</si>
  <si>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</si>
  <si>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</si>
  <si>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</si>
  <si>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</si>
  <si>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</si>
  <si>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</si>
  <si>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</si>
  <si>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</si>
  <si>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4.1.1.1.1</t>
  </si>
  <si>
    <t>60000 0013 2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</si>
  <si>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</si>
  <si>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</si>
  <si>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</si>
  <si>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</si>
  <si>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</si>
  <si>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Проведение оплачиваемых общественных работ</t>
  </si>
  <si>
    <t>51020 0020 0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</si>
  <si>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</si>
  <si>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</si>
  <si>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</si>
  <si>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</si>
  <si>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</si>
  <si>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</si>
  <si>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</si>
  <si>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</si>
  <si>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</si>
  <si>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</si>
  <si>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</si>
  <si>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</si>
  <si>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</si>
  <si>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</si>
  <si>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7.1.1.1.1</t>
  </si>
  <si>
    <t>1.1.5.1</t>
  </si>
  <si>
    <t>1.1.5.1.1</t>
  </si>
  <si>
    <t>1.1.5.1.1.1</t>
  </si>
  <si>
    <t>Расходы на выплаты персоналу в целях обеспечения выполнения функций муниципальными казенными учреждениями</t>
  </si>
  <si>
    <t>6.2.2</t>
  </si>
  <si>
    <t>Расходы по содержанию и обеспечению МКУ "Лисий Нос"</t>
  </si>
  <si>
    <t>00200 0001 2</t>
  </si>
  <si>
    <t>6.2.2.1</t>
  </si>
  <si>
    <t>6.2.2.1.1</t>
  </si>
  <si>
    <t>6.2.2.2</t>
  </si>
  <si>
    <t>6.2.2.2.1</t>
  </si>
  <si>
    <t>1.1.5.1.2</t>
  </si>
  <si>
    <t>1.1.5.1.2.1</t>
  </si>
  <si>
    <t>1.3.1</t>
  </si>
  <si>
    <t>1.3.6</t>
  </si>
  <si>
    <t>1.3.6.1</t>
  </si>
  <si>
    <t>1.3.6.1.1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</si>
  <si>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</si>
  <si>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4.1.5</t>
  </si>
  <si>
    <t>4.1.5.1</t>
  </si>
  <si>
    <t>4.1.5.1.1</t>
  </si>
  <si>
    <t>4.1.5.1.1.1</t>
  </si>
  <si>
    <t>4.1.5.2</t>
  </si>
  <si>
    <t>4.1.5.2.1</t>
  </si>
  <si>
    <t>4.1.5.2.1.1</t>
  </si>
  <si>
    <t>4.1.6</t>
  </si>
  <si>
    <t>4.1.6.1</t>
  </si>
  <si>
    <t>4.1.6.1.1</t>
  </si>
  <si>
    <t>4.1.6.1.1.1</t>
  </si>
  <si>
    <t>4.1.6.2</t>
  </si>
  <si>
    <t>4.1.6.2.1</t>
  </si>
  <si>
    <t>4.1.6.2.1.1</t>
  </si>
  <si>
    <t>4.1.6.3</t>
  </si>
  <si>
    <t>4.1.6.3.1</t>
  </si>
  <si>
    <t>4.1.6.3.1.1</t>
  </si>
  <si>
    <t>8.1.1.2</t>
  </si>
  <si>
    <t>8.1.1.2.1</t>
  </si>
  <si>
    <t>Иные бюджетные ассигнования</t>
  </si>
  <si>
    <t>Уплата налогов, сборов и иных платежей</t>
  </si>
  <si>
    <t>6.2.2.3</t>
  </si>
  <si>
    <t>6.2.2.3.1</t>
  </si>
  <si>
    <t xml:space="preserve">Обеспечение избирательной комиссии </t>
  </si>
  <si>
    <t>0020100010</t>
  </si>
  <si>
    <t>Функционирование Председателя избирательной комиссии  внутригородского МО пос.Лисий Нос</t>
  </si>
  <si>
    <t>0020 10001 0</t>
  </si>
  <si>
    <t>Прочая закупка товаров, работ и услуг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</si>
  <si>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</si>
  <si>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</si>
  <si>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Гражданская оборона</t>
  </si>
  <si>
    <t>51001 0010 0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</si>
  <si>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</si>
  <si>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</si>
  <si>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>Исполнение судебных актов</t>
  </si>
  <si>
    <t>830</t>
  </si>
  <si>
    <t>Уборка территорий , тупиков и проездов</t>
  </si>
  <si>
    <t>Главный распорядитель бюджетных средств - Избирательная комиссия муниципального образования п.Лисий Нос (ГРБС)</t>
  </si>
  <si>
    <t>Содержание и обеспечение деятельности Избирательной комиссии муниципального образования</t>
  </si>
  <si>
    <t>0020 100010</t>
  </si>
  <si>
    <t>1.3.1.2</t>
  </si>
  <si>
    <t>3.1.1.1.2</t>
  </si>
  <si>
    <t>51002 0020 0</t>
  </si>
  <si>
    <t>3.2.2.1</t>
  </si>
  <si>
    <t>3.2.2.1.1</t>
  </si>
  <si>
    <t>Уборка территорий, тупиков и проездов</t>
  </si>
  <si>
    <t>4.1.6.2.2</t>
  </si>
  <si>
    <t>4.1.6.2.2.1</t>
  </si>
  <si>
    <t>Размещение и содержание наружной инфйормации в части указателей, информационных щитов и стендов</t>
  </si>
  <si>
    <t>60000 0016 4</t>
  </si>
  <si>
    <t>6.1.1.2</t>
  </si>
  <si>
    <t>6.1.1.2.1</t>
  </si>
  <si>
    <t>6.1.1.2.1.1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</si>
  <si>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2021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</si>
  <si>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2021 год</t>
  </si>
  <si>
    <t xml:space="preserve"> РАСХОДОВ МЕСТНОГО БЮДЖЕТА МУНИЦИПАЛЬНОГО ОБРАЗОВАНИЯ ПОСЕЛОК ЛИСИЙ НОС НА 2021 год</t>
  </si>
  <si>
    <t>4.1.6.4</t>
  </si>
  <si>
    <t>4.1.6.4.1.1.</t>
  </si>
  <si>
    <t>1.2.1.1.2.2</t>
  </si>
  <si>
    <t>1.2.1.1.2.3</t>
  </si>
  <si>
    <t>4.1.3.1.2</t>
  </si>
  <si>
    <t>60001 0013 3</t>
  </si>
  <si>
    <t>1.2.1.1.2.4</t>
  </si>
  <si>
    <t>60000 0015 1</t>
  </si>
  <si>
    <t>4.1.5.2.1.2</t>
  </si>
  <si>
    <t>4.1.5.3</t>
  </si>
  <si>
    <t>4.1.5.3.1</t>
  </si>
  <si>
    <t>4.1.5.3.1.1</t>
  </si>
  <si>
    <t>Озеленение территорий, зеленых насаждений внутриквартального озеленения</t>
  </si>
  <si>
    <t>50,0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</si>
  <si>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</si>
  <si>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 xml:space="preserve">                                   ВЕДОМСТВЕННАЯ СТРУКТУРА</t>
  </si>
  <si>
    <t>ПРИЛОЖЕНИЕ №3 к Решению Муниципального совета МО пос. Лисий Нос №110 от 23.11.2021 года</t>
  </si>
  <si>
    <t>ПРИЛОЖЕНИЕ № 2 к Решению Муниципального совета МО пос. Лисий Нос № 110 от 23.11.2021 года</t>
  </si>
  <si>
    <t>ПРИЛОЖЕНИЕ №1 к Решению Муниципального совета МО пос. Лисий Нос № 110 от 23.11.2021 года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</si>
</sst>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4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9"/>
      <name val="Arial Narrow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3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9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164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8" fontId="13" fillId="0" borderId="16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6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168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164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8" fontId="13" fillId="0" borderId="21" xfId="5" applyNumberFormat="1" applyFont="1" applyFill="1" applyBorder="1" applyAlignment="1" applyProtection="1">
      <alignment horizontal="right" vertical="top"/>
    </xf>
    <xf numFmtId="168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9" fontId="10" fillId="0" borderId="15" xfId="5" applyNumberFormat="1" applyFill="1" applyBorder="1" applyAlignment="1" applyProtection="1">
      <alignment horizontal="right" vertical="top"/>
    </xf>
    <xf numFmtId="168" fontId="15" fillId="0" borderId="21" xfId="5" applyNumberFormat="1" applyFont="1" applyFill="1" applyBorder="1" applyAlignment="1" applyProtection="1">
      <alignment horizontal="right" vertical="top"/>
    </xf>
    <xf numFmtId="169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164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8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6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6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165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5" fontId="22" fillId="9" borderId="29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42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8" xfId="3" applyNumberFormat="1" applyFont="1" applyFill="1" applyBorder="1" applyAlignment="1" applyProtection="1">
      <alignment horizontal="center" vertical="center"/>
    </xf>
    <xf numFmtId="165" fontId="20" fillId="0" borderId="37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7" xfId="3" applyNumberFormat="1" applyFont="1" applyFill="1" applyBorder="1" applyAlignment="1" applyProtection="1">
      <alignment horizontal="center" vertical="center"/>
    </xf>
    <xf numFmtId="165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7" xfId="3" applyNumberFormat="1" applyFont="1" applyFill="1" applyBorder="1" applyAlignment="1" applyProtection="1">
      <alignment horizontal="center" vertical="center"/>
    </xf>
    <xf numFmtId="165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165" fontId="20" fillId="0" borderId="23" xfId="3" applyNumberFormat="1" applyFont="1" applyFill="1" applyBorder="1" applyAlignment="1" applyProtection="1">
      <alignment horizontal="center" vertical="center"/>
    </xf>
    <xf numFmtId="165" fontId="20" fillId="0" borderId="24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7" xfId="3" applyNumberFormat="1" applyFont="1" applyFill="1" applyBorder="1" applyAlignment="1" applyProtection="1">
      <alignment horizontal="center" vertical="center"/>
    </xf>
    <xf numFmtId="165" fontId="21" fillId="9" borderId="26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43" xfId="3" applyNumberFormat="1" applyFont="1" applyFill="1" applyBorder="1" applyAlignment="1" applyProtection="1">
      <alignment horizontal="center" vertical="center"/>
    </xf>
    <xf numFmtId="165" fontId="21" fillId="0" borderId="31" xfId="3" applyNumberFormat="1" applyFont="1" applyFill="1" applyBorder="1" applyAlignment="1" applyProtection="1">
      <alignment horizontal="center" vertical="center"/>
    </xf>
    <xf numFmtId="165" fontId="21" fillId="0" borderId="37" xfId="3" applyNumberFormat="1" applyFont="1" applyFill="1" applyBorder="1" applyAlignment="1" applyProtection="1">
      <alignment horizontal="center" vertical="center"/>
    </xf>
    <xf numFmtId="165" fontId="21" fillId="0" borderId="23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6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31" xfId="3" applyNumberFormat="1" applyFont="1" applyFill="1" applyBorder="1" applyAlignment="1" applyProtection="1">
      <alignment horizontal="center" vertical="center"/>
    </xf>
    <xf numFmtId="165" fontId="20" fillId="5" borderId="37" xfId="3" applyNumberFormat="1" applyFont="1" applyFill="1" applyBorder="1" applyAlignment="1" applyProtection="1">
      <alignment horizontal="center" vertical="center"/>
    </xf>
    <xf numFmtId="165" fontId="21" fillId="5" borderId="40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0" fillId="5" borderId="23" xfId="3" applyNumberFormat="1" applyFont="1" applyFill="1" applyBorder="1" applyAlignment="1" applyProtection="1">
      <alignment horizontal="center" vertical="center"/>
    </xf>
    <xf numFmtId="165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31" xfId="3" applyNumberFormat="1" applyFont="1" applyFill="1" applyBorder="1" applyAlignment="1" applyProtection="1">
      <alignment horizontal="center" vertical="center"/>
    </xf>
    <xf numFmtId="166" fontId="18" fillId="0" borderId="37" xfId="3" applyNumberFormat="1" applyFont="1" applyFill="1" applyBorder="1" applyAlignment="1" applyProtection="1">
      <alignment horizontal="center" vertical="center"/>
    </xf>
    <xf numFmtId="165" fontId="21" fillId="0" borderId="27" xfId="3" applyNumberFormat="1" applyFont="1" applyFill="1" applyBorder="1" applyAlignment="1" applyProtection="1">
      <alignment horizontal="center" vertical="center"/>
    </xf>
    <xf numFmtId="165" fontId="21" fillId="0" borderId="26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31" xfId="3" applyNumberFormat="1" applyFont="1" applyFill="1" applyBorder="1" applyAlignment="1" applyProtection="1">
      <alignment horizontal="center" vertical="center"/>
    </xf>
    <xf numFmtId="165" fontId="21" fillId="5" borderId="3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7" xfId="3" applyNumberFormat="1" applyFont="1" applyFill="1" applyBorder="1" applyAlignment="1" applyProtection="1">
      <alignment horizontal="center" vertical="center"/>
    </xf>
    <xf numFmtId="166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5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5" fontId="20" fillId="0" borderId="0" xfId="0" applyNumberFormat="1" applyFont="1" applyFill="1" applyBorder="1" applyAlignment="1" applyProtection="1">
      <alignment vertical="top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7" xfId="3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5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5" fontId="24" fillId="0" borderId="19" xfId="0" applyNumberFormat="1" applyFont="1" applyFill="1" applyBorder="1" applyAlignment="1" applyProtection="1">
      <alignment horizontal="center"/>
      <protection hidden="1"/>
    </xf>
    <xf numFmtId="166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9" fillId="0" borderId="7" xfId="7" applyNumberFormat="1" applyFont="1" applyFill="1" applyBorder="1" applyAlignment="1" applyProtection="1">
      <alignment horizontal="justify" vertical="top"/>
    </xf>
    <xf numFmtId="0" fontId="30" fillId="0" borderId="0" xfId="0" applyNumberFormat="1" applyFont="1" applyFill="1" applyBorder="1" applyAlignment="1" applyProtection="1">
      <alignment vertical="top"/>
    </xf>
    <xf numFmtId="49" fontId="31" fillId="10" borderId="35" xfId="0" applyNumberFormat="1" applyFont="1" applyFill="1" applyBorder="1" applyAlignment="1" applyProtection="1">
      <alignment horizontal="center" vertical="center" wrapText="1"/>
      <protection hidden="1"/>
    </xf>
    <xf numFmtId="49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32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top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0" fontId="0" fillId="5" borderId="0" xfId="0" applyNumberFormat="1" applyFont="1" applyFill="1" applyBorder="1" applyAlignment="1" applyProtection="1">
      <alignment vertical="top"/>
    </xf>
    <xf numFmtId="0" fontId="24" fillId="0" borderId="2" xfId="0" applyNumberFormat="1" applyFont="1" applyFill="1" applyBorder="1" applyAlignment="1" applyProtection="1">
      <alignment horizontal="center" vertical="top"/>
      <protection hidden="1"/>
    </xf>
    <xf numFmtId="0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3" applyNumberFormat="1" applyFont="1" applyFill="1" applyBorder="1" applyAlignment="1" applyProtection="1">
      <alignment horizontal="center" vertical="top" wrapText="1"/>
    </xf>
    <xf numFmtId="165" fontId="24" fillId="0" borderId="19" xfId="3" applyNumberFormat="1" applyFont="1" applyFill="1" applyBorder="1" applyAlignment="1" applyProtection="1">
      <alignment horizontal="center" vertical="top" wrapText="1"/>
    </xf>
    <xf numFmtId="166" fontId="29" fillId="5" borderId="23" xfId="0" applyNumberFormat="1" applyFont="1" applyFill="1" applyBorder="1" applyAlignment="1" applyProtection="1">
      <alignment horizontal="center" vertical="top"/>
      <protection hidden="1"/>
    </xf>
    <xf numFmtId="166" fontId="29" fillId="5" borderId="23" xfId="0" applyNumberFormat="1" applyFont="1" applyFill="1" applyBorder="1" applyAlignment="1" applyProtection="1">
      <alignment horizontal="center" vertical="top" wrapText="1"/>
      <protection hidden="1"/>
    </xf>
    <xf numFmtId="0" fontId="24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165" fontId="2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7" xfId="0" applyNumberFormat="1" applyFont="1" applyFill="1" applyBorder="1" applyAlignment="1" applyProtection="1">
      <alignment horizontal="center" vertical="center"/>
      <protection hidden="1"/>
    </xf>
    <xf numFmtId="166" fontId="29" fillId="0" borderId="16" xfId="0" applyNumberFormat="1" applyFont="1" applyFill="1" applyBorder="1" applyAlignment="1" applyProtection="1">
      <alignment horizontal="center" vertical="center"/>
      <protection hidden="1"/>
    </xf>
    <xf numFmtId="166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3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" xfId="0" applyFont="1" applyFill="1" applyBorder="1" applyAlignment="1">
      <alignment horizontal="left" vertical="center" wrapText="1"/>
    </xf>
    <xf numFmtId="165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52" xfId="0" applyFont="1" applyFill="1" applyBorder="1" applyAlignment="1">
      <alignment horizontal="left" vertical="center" wrapText="1"/>
    </xf>
    <xf numFmtId="12" fontId="29" fillId="0" borderId="53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7" applyNumberFormat="1" applyFont="1" applyFill="1" applyBorder="1" applyAlignment="1" applyProtection="1">
      <alignment horizontal="justify" vertical="center" wrapText="1"/>
    </xf>
    <xf numFmtId="49" fontId="29" fillId="0" borderId="2" xfId="7" applyNumberFormat="1" applyFont="1" applyFill="1" applyBorder="1" applyAlignment="1" applyProtection="1">
      <alignment horizontal="center" vertical="center"/>
    </xf>
    <xf numFmtId="49" fontId="28" fillId="0" borderId="2" xfId="7" applyNumberFormat="1" applyFont="1" applyFill="1" applyBorder="1" applyAlignment="1" applyProtection="1">
      <alignment horizontal="center" vertical="center"/>
    </xf>
    <xf numFmtId="49" fontId="29" fillId="0" borderId="4" xfId="7" applyNumberFormat="1" applyFont="1" applyFill="1" applyBorder="1" applyAlignment="1" applyProtection="1">
      <alignment horizontal="justify" vertical="center" wrapText="1"/>
    </xf>
    <xf numFmtId="49" fontId="29" fillId="0" borderId="5" xfId="7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15" xfId="7" applyNumberFormat="1" applyFont="1" applyFill="1" applyBorder="1" applyAlignment="1" applyProtection="1">
      <alignment horizontal="center" vertical="center"/>
    </xf>
    <xf numFmtId="165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left" vertical="center"/>
    </xf>
    <xf numFmtId="165" fontId="29" fillId="0" borderId="18" xfId="7" applyNumberFormat="1" applyFont="1" applyFill="1" applyBorder="1" applyAlignment="1" applyProtection="1">
      <alignment horizontal="center" vertical="center"/>
    </xf>
    <xf numFmtId="166" fontId="29" fillId="0" borderId="18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5" fontId="29" fillId="0" borderId="16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/>
    </xf>
    <xf numFmtId="166" fontId="29" fillId="0" borderId="16" xfId="7" applyNumberFormat="1" applyFont="1" applyFill="1" applyBorder="1" applyAlignment="1" applyProtection="1">
      <alignment horizontal="center" vertical="center"/>
    </xf>
    <xf numFmtId="12" fontId="29" fillId="0" borderId="7" xfId="7" applyNumberFormat="1" applyFont="1" applyFill="1" applyBorder="1" applyAlignment="1" applyProtection="1">
      <alignment horizontal="justify" vertical="center" wrapText="1"/>
    </xf>
    <xf numFmtId="0" fontId="29" fillId="0" borderId="13" xfId="0" applyNumberFormat="1" applyFont="1" applyFill="1" applyBorder="1" applyAlignment="1" applyProtection="1">
      <alignment vertical="center"/>
    </xf>
    <xf numFmtId="165" fontId="29" fillId="0" borderId="20" xfId="7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justify" vertical="center" wrapText="1"/>
    </xf>
    <xf numFmtId="166" fontId="29" fillId="0" borderId="20" xfId="7" applyNumberFormat="1" applyFont="1" applyFill="1" applyBorder="1" applyAlignment="1" applyProtection="1">
      <alignment horizontal="center" vertical="center"/>
    </xf>
    <xf numFmtId="165" fontId="29" fillId="0" borderId="7" xfId="8" applyNumberFormat="1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49" fontId="2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3" xfId="7" applyNumberFormat="1" applyFont="1" applyFill="1" applyBorder="1" applyAlignment="1" applyProtection="1">
      <alignment horizontal="justify" vertical="center" wrapText="1"/>
    </xf>
    <xf numFmtId="49" fontId="29" fillId="0" borderId="45" xfId="7" applyNumberFormat="1" applyFont="1" applyFill="1" applyBorder="1" applyAlignment="1" applyProtection="1">
      <alignment horizontal="center" vertical="center"/>
    </xf>
    <xf numFmtId="49" fontId="29" fillId="0" borderId="9" xfId="7" applyNumberFormat="1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>
      <alignment horizontal="left" vertical="center" wrapText="1"/>
    </xf>
    <xf numFmtId="49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34" xfId="0" applyNumberFormat="1" applyFont="1" applyFill="1" applyBorder="1" applyAlignment="1" applyProtection="1">
      <alignment horizontal="center" vertical="center"/>
    </xf>
    <xf numFmtId="165" fontId="29" fillId="0" borderId="34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vertical="center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40" xfId="0" applyNumberFormat="1" applyFont="1" applyFill="1" applyBorder="1" applyAlignment="1" applyProtection="1">
      <alignment horizontal="center" vertical="center"/>
    </xf>
    <xf numFmtId="165" fontId="29" fillId="0" borderId="40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vertical="center"/>
    </xf>
    <xf numFmtId="0" fontId="28" fillId="0" borderId="45" xfId="0" applyNumberFormat="1" applyFont="1" applyFill="1" applyBorder="1" applyAlignment="1" applyProtection="1">
      <alignment horizontal="center" vertical="center"/>
    </xf>
    <xf numFmtId="165" fontId="28" fillId="0" borderId="45" xfId="0" applyNumberFormat="1" applyFont="1" applyFill="1" applyBorder="1" applyAlignment="1" applyProtection="1">
      <alignment horizontal="center" vertical="center"/>
    </xf>
    <xf numFmtId="0" fontId="28" fillId="0" borderId="45" xfId="0" applyNumberFormat="1" applyFont="1" applyFill="1" applyBorder="1" applyAlignment="1" applyProtection="1">
      <alignment vertical="center"/>
    </xf>
    <xf numFmtId="166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9" xfId="0" applyNumberFormat="1" applyFont="1" applyFill="1" applyBorder="1" applyAlignment="1" applyProtection="1">
      <alignment horizontal="center" vertical="center"/>
    </xf>
    <xf numFmtId="165" fontId="29" fillId="0" borderId="9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165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7" applyNumberFormat="1" applyFont="1" applyFill="1" applyBorder="1" applyAlignment="1" applyProtection="1">
      <alignment horizontal="justify" vertical="center"/>
    </xf>
    <xf numFmtId="49" fontId="28" fillId="0" borderId="5" xfId="7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>
      <alignment horizontal="left" vertical="center" wrapText="1"/>
    </xf>
    <xf numFmtId="165" fontId="29" fillId="0" borderId="16" xfId="8" applyNumberFormat="1" applyFont="1" applyFill="1" applyBorder="1" applyAlignment="1" applyProtection="1">
      <alignment horizontal="center" vertical="center"/>
    </xf>
    <xf numFmtId="166" fontId="28" fillId="0" borderId="16" xfId="8" applyNumberFormat="1" applyFont="1" applyFill="1" applyBorder="1" applyAlignment="1" applyProtection="1">
      <alignment horizontal="center" vertical="center"/>
    </xf>
    <xf numFmtId="49" fontId="28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5" xfId="0" applyNumberFormat="1" applyFont="1" applyFill="1" applyBorder="1" applyAlignment="1" applyProtection="1">
      <alignment horizontal="center" vertical="center"/>
    </xf>
    <xf numFmtId="165" fontId="28" fillId="0" borderId="55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vertical="center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9" xfId="0" applyNumberFormat="1" applyFont="1" applyFill="1" applyBorder="1" applyAlignment="1" applyProtection="1">
      <alignment horizontal="center" vertical="center"/>
      <protection hidden="1"/>
    </xf>
    <xf numFmtId="165" fontId="29" fillId="0" borderId="9" xfId="0" applyNumberFormat="1" applyFont="1" applyFill="1" applyBorder="1" applyAlignment="1" applyProtection="1">
      <alignment horizontal="center" vertical="center"/>
      <protection hidden="1"/>
    </xf>
    <xf numFmtId="49" fontId="28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166" fontId="29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5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166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6" fontId="3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Font="1" applyBorder="1" applyAlignment="1">
      <alignment horizontal="left" vertical="center" wrapText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0" fontId="29" fillId="0" borderId="13" xfId="0" applyFont="1" applyBorder="1" applyAlignment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center" vertical="center"/>
      <protection hidden="1"/>
    </xf>
    <xf numFmtId="49" fontId="28" fillId="3" borderId="13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47" xfId="0" applyNumberFormat="1" applyFont="1" applyFill="1" applyBorder="1" applyAlignment="1" applyProtection="1">
      <alignment horizontal="center" vertical="center"/>
      <protection hidden="1"/>
    </xf>
    <xf numFmtId="49" fontId="28" fillId="3" borderId="4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4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48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1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1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1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11" xfId="0" applyNumberFormat="1" applyFont="1" applyFill="1" applyBorder="1" applyAlignment="1">
      <alignment vertical="center"/>
    </xf>
    <xf numFmtId="166" fontId="32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166" fontId="33" fillId="0" borderId="16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166" fontId="28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6" fontId="33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4" xfId="0" applyNumberFormat="1" applyFont="1" applyFill="1" applyBorder="1" applyAlignment="1" applyProtection="1">
      <alignment vertical="center" wrapText="1"/>
      <protection hidden="1"/>
    </xf>
    <xf numFmtId="49" fontId="28" fillId="0" borderId="52" xfId="0" applyNumberFormat="1" applyFont="1" applyFill="1" applyBorder="1" applyAlignment="1" applyProtection="1">
      <alignment vertical="center" wrapText="1"/>
      <protection hidden="1"/>
    </xf>
    <xf numFmtId="49" fontId="29" fillId="0" borderId="53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2" xfId="7" applyNumberFormat="1" applyFont="1" applyFill="1" applyBorder="1" applyAlignment="1" applyProtection="1">
      <alignment horizontal="justify" vertical="center" wrapText="1"/>
    </xf>
    <xf numFmtId="49" fontId="28" fillId="0" borderId="2" xfId="7" applyNumberFormat="1" applyFont="1" applyFill="1" applyBorder="1" applyAlignment="1" applyProtection="1">
      <alignment horizontal="center" vertical="center" wrapText="1"/>
    </xf>
    <xf numFmtId="49" fontId="29" fillId="0" borderId="4" xfId="0" applyNumberFormat="1" applyFont="1" applyFill="1" applyBorder="1" applyAlignment="1" applyProtection="1">
      <alignment vertical="center" wrapText="1"/>
      <protection hidden="1"/>
    </xf>
    <xf numFmtId="49" fontId="29" fillId="0" borderId="15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5" xfId="7" applyNumberFormat="1" applyFont="1" applyFill="1" applyBorder="1" applyAlignment="1" applyProtection="1">
      <alignment horizontal="center" vertical="center" wrapText="1"/>
    </xf>
    <xf numFmtId="49" fontId="29" fillId="0" borderId="4" xfId="7" applyNumberFormat="1" applyFont="1" applyFill="1" applyBorder="1" applyAlignment="1" applyProtection="1">
      <alignment horizontal="left" vertical="center"/>
    </xf>
    <xf numFmtId="49" fontId="29" fillId="0" borderId="11" xfId="7" applyNumberFormat="1" applyFont="1" applyFill="1" applyBorder="1" applyAlignment="1" applyProtection="1">
      <alignment vertical="center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12" fontId="29" fillId="0" borderId="7" xfId="7" applyNumberFormat="1" applyFont="1" applyFill="1" applyBorder="1" applyAlignment="1" applyProtection="1">
      <alignment horizontal="center" vertical="center" wrapText="1"/>
    </xf>
    <xf numFmtId="49" fontId="29" fillId="0" borderId="12" xfId="7" applyNumberFormat="1" applyFont="1" applyFill="1" applyBorder="1" applyAlignment="1" applyProtection="1">
      <alignment vertical="center"/>
    </xf>
    <xf numFmtId="12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4" xfId="7" applyNumberFormat="1" applyFont="1" applyFill="1" applyBorder="1" applyAlignment="1" applyProtection="1">
      <alignment vertical="center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3" borderId="12" xfId="0" applyNumberFormat="1" applyFont="1" applyFill="1" applyBorder="1" applyAlignment="1" applyProtection="1">
      <alignment vertical="center" wrapText="1"/>
      <protection hidden="1"/>
    </xf>
    <xf numFmtId="0" fontId="28" fillId="3" borderId="0" xfId="0" applyNumberFormat="1" applyFont="1" applyFill="1" applyBorder="1" applyAlignment="1" applyProtection="1">
      <alignment horizontal="center" vertical="center"/>
    </xf>
    <xf numFmtId="165" fontId="28" fillId="3" borderId="0" xfId="0" applyNumberFormat="1" applyFont="1" applyFill="1" applyBorder="1" applyAlignment="1" applyProtection="1">
      <alignment horizontal="center" vertical="center"/>
    </xf>
    <xf numFmtId="0" fontId="28" fillId="3" borderId="0" xfId="0" applyNumberFormat="1" applyFont="1" applyFill="1" applyBorder="1" applyAlignment="1" applyProtection="1">
      <alignment vertical="center"/>
    </xf>
    <xf numFmtId="165" fontId="28" fillId="3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3" borderId="33" xfId="0" applyNumberFormat="1" applyFont="1" applyFill="1" applyBorder="1" applyAlignment="1" applyProtection="1">
      <alignment horizontal="center" vertical="center" wrapText="1"/>
      <protection hidden="1"/>
    </xf>
    <xf numFmtId="166" fontId="3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11" xfId="0" applyNumberFormat="1" applyFont="1" applyFill="1" applyBorder="1" applyAlignment="1">
      <alignment vertical="center"/>
    </xf>
    <xf numFmtId="49" fontId="29" fillId="3" borderId="7" xfId="0" applyNumberFormat="1" applyFont="1" applyFill="1" applyBorder="1" applyAlignment="1" applyProtection="1">
      <alignment horizontal="center" vertical="center"/>
      <protection hidden="1"/>
    </xf>
    <xf numFmtId="165" fontId="29" fillId="3" borderId="7" xfId="0" applyNumberFormat="1" applyFont="1" applyFill="1" applyBorder="1" applyAlignment="1" applyProtection="1">
      <alignment horizontal="center" vertical="center"/>
      <protection hidden="1"/>
    </xf>
    <xf numFmtId="49" fontId="29" fillId="3" borderId="7" xfId="7" applyNumberFormat="1" applyFont="1" applyFill="1" applyBorder="1" applyAlignment="1" applyProtection="1">
      <alignment horizontal="justify" vertical="center" wrapText="1"/>
    </xf>
    <xf numFmtId="49" fontId="29" fillId="3" borderId="7" xfId="0" applyNumberFormat="1" applyFont="1" applyFill="1" applyBorder="1" applyAlignment="1">
      <alignment vertical="center"/>
    </xf>
    <xf numFmtId="49" fontId="29" fillId="3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4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7" xfId="0" applyNumberFormat="1" applyFont="1" applyFill="1" applyBorder="1" applyAlignment="1" applyProtection="1">
      <alignment vertical="center" wrapText="1"/>
      <protection hidden="1"/>
    </xf>
    <xf numFmtId="49" fontId="28" fillId="0" borderId="7" xfId="7" applyNumberFormat="1" applyFont="1" applyFill="1" applyBorder="1" applyAlignment="1" applyProtection="1">
      <alignment horizontal="justify" vertical="center"/>
    </xf>
    <xf numFmtId="166" fontId="28" fillId="5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2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166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166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49" fontId="28" fillId="11" borderId="7" xfId="0" applyNumberFormat="1" applyFont="1" applyFill="1" applyBorder="1" applyAlignment="1" applyProtection="1">
      <alignment horizontal="center" wrapText="1"/>
      <protection hidden="1"/>
    </xf>
    <xf numFmtId="165" fontId="28" fillId="11" borderId="7" xfId="0" applyNumberFormat="1" applyFont="1" applyFill="1" applyBorder="1" applyAlignment="1" applyProtection="1">
      <alignment horizontal="center" wrapText="1"/>
      <protection hidden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5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>
      <alignment vertical="top"/>
    </xf>
    <xf numFmtId="49" fontId="29" fillId="0" borderId="47" xfId="7" applyNumberFormat="1" applyFont="1" applyFill="1" applyBorder="1" applyAlignment="1" applyProtection="1">
      <alignment horizontal="center" vertical="center"/>
    </xf>
    <xf numFmtId="165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165" fontId="29" fillId="0" borderId="33" xfId="8" applyNumberFormat="1" applyFont="1" applyFill="1" applyBorder="1" applyAlignment="1" applyProtection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49" fontId="28" fillId="3" borderId="7" xfId="0" applyNumberFormat="1" applyFont="1" applyFill="1" applyBorder="1" applyAlignment="1" applyProtection="1">
      <alignment vertical="center" wrapText="1"/>
      <protection hidden="1"/>
    </xf>
    <xf numFmtId="0" fontId="28" fillId="0" borderId="57" xfId="0" applyFont="1" applyFill="1" applyBorder="1" applyAlignment="1">
      <alignment horizontal="left" vertical="center" wrapText="1"/>
    </xf>
    <xf numFmtId="49" fontId="28" fillId="0" borderId="47" xfId="7" applyNumberFormat="1" applyFont="1" applyFill="1" applyBorder="1" applyAlignment="1" applyProtection="1">
      <alignment horizontal="center" vertical="center"/>
    </xf>
    <xf numFmtId="49" fontId="28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left" vertical="center" wrapText="1"/>
    </xf>
    <xf numFmtId="49" fontId="29" fillId="0" borderId="7" xfId="7" applyNumberFormat="1" applyFont="1" applyFill="1" applyBorder="1" applyAlignment="1" applyProtection="1">
      <alignment horizontal="left" wrapText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0%20&#1075;&#1086;&#1076;\&#1057;&#1086;&#1075;&#1083;&#1072;&#1096;&#1077;&#1085;&#1080;&#1077;%20&#1089;%20&#1050;&#1060;%202020\&#1056;&#1077;&#1096;&#1077;&#1085;&#1080;&#1077;%20&#1057;&#1086;&#1074;&#1077;&#1090;&#1072;%20&#1086;&#1090;%2007.10.2020\&#1073;&#1102;&#1076;&#1078;&#1077;&#1090;%20&#1085;&#1072;%2007.10.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1%20&#1075;&#1086;&#1076;\&#1050;&#1057;&#1055;%20&#1073;&#1102;&#1076;&#1078;&#1077;&#1090;%20&#1085;&#1072;%202021%20&#1075;&#1086;&#1076;\&#1073;&#1102;&#1076;&#1078;&#1077;&#1090;%20&#1085;&#1072;%202021%20&#1075;&#1086;&#1076;\&#1087;&#1077;&#1088;&#1074;&#1086;&#1077;%20&#1095;&#1090;&#1077;&#1085;&#1080;&#1077;\1%20&#1095;&#1090;&#1077;&#1085;&#1080;&#1077;%202021%20&#1075;&#1086;&#1076;%20&#1085;&#1086;&#1074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0%20&#1075;&#1086;&#1076;\&#1057;&#1086;&#1075;&#1083;&#1072;&#1096;&#1077;&#1085;&#1080;&#1077;%20&#1089;%20&#1050;&#1060;%202020\&#1048;&#1079;&#1084;&#1077;&#1085;&#1077;&#1085;&#1080;&#1103;%20&#1089;%2004.03.2020\&#1073;&#1102;&#1076;&#1078;&#1077;&#1090;%20&#1085;&#1072;%202020%20&#1080;&#1079;&#1084;%20&#1085;&#1072;%2004.03.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1%20&#1075;&#1086;&#1076;/&#1050;&#1057;&#1055;%20&#1073;&#1102;&#1076;&#1078;&#1077;&#1090;%20&#1085;&#1072;%202021%20&#1075;&#1086;&#1076;/&#1048;&#1079;&#1084;&#1077;&#1085;&#1077;&#1085;&#1080;&#1103;%20&#1073;&#1102;&#1076;.&#1085;&#1072;%2003.03.2021/&#1048;&#1079;&#1084;&#1077;&#1085;&#1077;&#1085;&#1080;&#1103;%20&#1073;&#1102;&#1076;&#1078;&#1077;&#1090;%20&#1085;&#1072;%2003.03.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0"/>
      <sheetName val="Прилож 2"/>
      <sheetName val="Функц.2020 (прил 3) "/>
      <sheetName val="Вед. 2020 (прил 4)"/>
      <sheetName val="приложение 5"/>
      <sheetName val="приложение 6"/>
      <sheetName val="приложение 7"/>
    </sheetNames>
    <sheetDataSet>
      <sheetData sheetId="0"/>
      <sheetData sheetId="1"/>
      <sheetData sheetId="2"/>
      <sheetData sheetId="3"/>
      <sheetData sheetId="4">
        <row r="57">
          <cell r="L57">
            <v>20</v>
          </cell>
        </row>
      </sheetData>
      <sheetData sheetId="5">
        <row r="218">
          <cell r="N218">
            <v>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"/>
      <sheetName val="Функц.2020 (прил 3) "/>
      <sheetName val="приложен.2"/>
      <sheetName val="ВЕД.(прилож.4)"/>
      <sheetName val="прилож.5"/>
      <sheetName val="прилож.6"/>
      <sheetName val="прилож.7"/>
    </sheetNames>
    <sheetDataSet>
      <sheetData sheetId="0"/>
      <sheetData sheetId="1"/>
      <sheetData sheetId="2"/>
      <sheetData sheetId="3">
        <row r="13">
          <cell r="L13">
            <v>1272.3</v>
          </cell>
        </row>
        <row r="25">
          <cell r="L25">
            <v>158.30000000000001</v>
          </cell>
        </row>
        <row r="28">
          <cell r="L28">
            <v>84</v>
          </cell>
        </row>
        <row r="108">
          <cell r="L108">
            <v>50</v>
          </cell>
        </row>
        <row r="126">
          <cell r="L126">
            <v>50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/>
      <sheetData sheetId="4">
        <row r="23">
          <cell r="N23">
            <v>0</v>
          </cell>
        </row>
        <row r="34">
          <cell r="N34">
            <v>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1(2чтен)"/>
      <sheetName val="Прилож 2"/>
      <sheetName val="Функц.2020 (прил 3) "/>
      <sheetName val="Вед. 2020 (прил 4)"/>
      <sheetName val="приложение 5"/>
      <sheetName val="приложение 7"/>
      <sheetName val="приложение 6"/>
    </sheetNames>
    <sheetDataSet>
      <sheetData sheetId="0"/>
      <sheetData sheetId="1"/>
      <sheetData sheetId="2"/>
      <sheetData sheetId="3"/>
      <sheetData sheetId="4">
        <row r="50">
          <cell r="L50">
            <v>829.8</v>
          </cell>
        </row>
        <row r="52">
          <cell r="L52">
            <v>70.599999999999994</v>
          </cell>
        </row>
        <row r="220">
          <cell r="L220">
            <v>958.5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134</v>
      </c>
      <c r="F1" s="622"/>
      <c r="G1" s="623"/>
      <c r="H1" s="623"/>
    </row>
    <row r="2" spans="1:10" ht="13.5" thickBot="1">
      <c r="A2" s="30"/>
      <c r="F2" s="74"/>
      <c r="G2" s="29"/>
      <c r="H2" s="29"/>
    </row>
    <row r="3" spans="1:10" ht="13.5" thickBot="1">
      <c r="A3" s="71" t="s">
        <v>124</v>
      </c>
      <c r="B3" s="71" t="s">
        <v>123</v>
      </c>
      <c r="C3" s="71" t="s">
        <v>122</v>
      </c>
      <c r="D3" s="73" t="s">
        <v>121</v>
      </c>
      <c r="E3" s="72" t="s">
        <v>120</v>
      </c>
      <c r="F3" s="72" t="s">
        <v>119</v>
      </c>
      <c r="G3" s="71" t="s">
        <v>118</v>
      </c>
      <c r="H3" s="70" t="s">
        <v>89</v>
      </c>
    </row>
    <row r="4" spans="1:10">
      <c r="A4" s="69" t="s">
        <v>126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126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125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131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111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132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132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124</v>
      </c>
      <c r="B14" s="65" t="s">
        <v>123</v>
      </c>
      <c r="C14" s="65" t="s">
        <v>122</v>
      </c>
      <c r="D14" s="64" t="s">
        <v>121</v>
      </c>
      <c r="E14" s="63" t="s">
        <v>120</v>
      </c>
      <c r="F14" s="63" t="s">
        <v>119</v>
      </c>
      <c r="G14" s="62" t="s">
        <v>118</v>
      </c>
      <c r="H14" s="61" t="s">
        <v>89</v>
      </c>
      <c r="I14" s="16"/>
    </row>
    <row r="15" spans="1:10">
      <c r="A15" s="60" t="s">
        <v>117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117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116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115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114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114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113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113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112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110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108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109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112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128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129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135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107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106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91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133</v>
      </c>
      <c r="B41" s="26"/>
      <c r="G41" s="29">
        <v>1</v>
      </c>
      <c r="H41" s="12">
        <f>B41*G41</f>
        <v>0</v>
      </c>
    </row>
    <row r="42" spans="1:10">
      <c r="A42" s="25" t="s">
        <v>105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104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103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102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101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100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100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99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98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97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96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95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94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93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92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91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243"/>
    <col min="20" max="16384" width="9.140625" style="2"/>
  </cols>
  <sheetData>
    <row r="1" spans="1:19" ht="21" customHeight="1">
      <c r="A1" s="120" t="s">
        <v>209</v>
      </c>
      <c r="B1" s="121"/>
      <c r="C1" s="626" t="s">
        <v>292</v>
      </c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363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364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</row>
    <row r="5" spans="1:19" ht="22.5" customHeight="1">
      <c r="A5" s="624" t="s">
        <v>356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</row>
    <row r="6" spans="1:19" ht="27.6" customHeight="1">
      <c r="A6" s="624" t="s">
        <v>365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25" t="s">
        <v>352</v>
      </c>
      <c r="P7" s="625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206</v>
      </c>
      <c r="E8" s="127" t="s">
        <v>211</v>
      </c>
      <c r="F8" s="127" t="s">
        <v>207</v>
      </c>
      <c r="G8" s="127" t="s">
        <v>265</v>
      </c>
      <c r="H8" s="127" t="s">
        <v>289</v>
      </c>
      <c r="I8" s="127" t="s">
        <v>242</v>
      </c>
      <c r="J8" s="127" t="s">
        <v>291</v>
      </c>
      <c r="K8" s="128" t="s">
        <v>239</v>
      </c>
      <c r="L8" s="129" t="s">
        <v>243</v>
      </c>
      <c r="M8" s="130" t="s">
        <v>348</v>
      </c>
      <c r="N8" s="130" t="s">
        <v>349</v>
      </c>
      <c r="O8" s="130" t="s">
        <v>350</v>
      </c>
      <c r="P8" s="130" t="s">
        <v>351</v>
      </c>
      <c r="S8" s="244"/>
    </row>
    <row r="9" spans="1:19" s="3" customFormat="1" ht="16.5" thickBot="1">
      <c r="A9" s="131" t="s">
        <v>2</v>
      </c>
      <c r="B9" s="132" t="s">
        <v>16</v>
      </c>
      <c r="C9" s="133" t="s">
        <v>304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245"/>
    </row>
    <row r="10" spans="1:19" s="4" customFormat="1" ht="16.5" thickBot="1">
      <c r="A10" s="139" t="s">
        <v>7</v>
      </c>
      <c r="B10" s="140" t="s">
        <v>146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246"/>
    </row>
    <row r="11" spans="1:19" s="6" customFormat="1" ht="39.950000000000003" customHeight="1">
      <c r="A11" s="147" t="s">
        <v>62</v>
      </c>
      <c r="B11" s="148" t="s">
        <v>236</v>
      </c>
      <c r="C11" s="149" t="s">
        <v>140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247"/>
    </row>
    <row r="12" spans="1:19" s="6" customFormat="1" ht="39.950000000000003" customHeight="1">
      <c r="A12" s="147" t="s">
        <v>45</v>
      </c>
      <c r="B12" s="148" t="s">
        <v>189</v>
      </c>
      <c r="C12" s="149" t="s">
        <v>141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247"/>
    </row>
    <row r="13" spans="1:19" s="6" customFormat="1" ht="60.75" hidden="1" customHeight="1">
      <c r="A13" s="147" t="s">
        <v>44</v>
      </c>
      <c r="B13" s="148" t="s">
        <v>190</v>
      </c>
      <c r="C13" s="149" t="s">
        <v>191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247"/>
    </row>
    <row r="14" spans="1:19" s="6" customFormat="1" ht="39.950000000000003" customHeight="1">
      <c r="A14" s="147" t="s">
        <v>63</v>
      </c>
      <c r="B14" s="148" t="s">
        <v>266</v>
      </c>
      <c r="C14" s="149" t="s">
        <v>142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247"/>
    </row>
    <row r="15" spans="1:19" s="6" customFormat="1" ht="39.950000000000003" customHeight="1">
      <c r="A15" s="147" t="s">
        <v>174</v>
      </c>
      <c r="B15" s="148" t="s">
        <v>192</v>
      </c>
      <c r="C15" s="149" t="s">
        <v>142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247"/>
    </row>
    <row r="16" spans="1:19" s="6" customFormat="1" ht="39.950000000000003" hidden="1" customHeight="1">
      <c r="A16" s="147" t="s">
        <v>174</v>
      </c>
      <c r="B16" s="148" t="s">
        <v>193</v>
      </c>
      <c r="C16" s="149" t="s">
        <v>194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247"/>
    </row>
    <row r="17" spans="1:19" s="6" customFormat="1" ht="39.950000000000003" customHeight="1">
      <c r="A17" s="147" t="s">
        <v>235</v>
      </c>
      <c r="B17" s="148" t="s">
        <v>233</v>
      </c>
      <c r="C17" s="149" t="s">
        <v>234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247"/>
    </row>
    <row r="18" spans="1:19" s="6" customFormat="1" ht="39.950000000000003" customHeight="1">
      <c r="A18" s="147" t="s">
        <v>159</v>
      </c>
      <c r="B18" s="148" t="s">
        <v>238</v>
      </c>
      <c r="C18" s="149" t="s">
        <v>293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247"/>
    </row>
    <row r="19" spans="1:19" s="6" customFormat="1" ht="39.950000000000003" customHeight="1">
      <c r="A19" s="147" t="s">
        <v>173</v>
      </c>
      <c r="B19" s="148" t="s">
        <v>195</v>
      </c>
      <c r="C19" s="149" t="s">
        <v>293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247"/>
    </row>
    <row r="20" spans="1:19" s="4" customFormat="1" ht="45" customHeight="1" thickBot="1">
      <c r="A20" s="147" t="s">
        <v>224</v>
      </c>
      <c r="B20" s="148" t="s">
        <v>366</v>
      </c>
      <c r="C20" s="149" t="s">
        <v>367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246"/>
    </row>
    <row r="21" spans="1:19" s="6" customFormat="1" ht="16.5" thickBot="1">
      <c r="A21" s="139" t="s">
        <v>4</v>
      </c>
      <c r="B21" s="140" t="s">
        <v>147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247"/>
    </row>
    <row r="22" spans="1:19" ht="39.950000000000003" customHeight="1">
      <c r="A22" s="147" t="s">
        <v>64</v>
      </c>
      <c r="B22" s="148" t="s">
        <v>237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247"/>
    </row>
    <row r="24" spans="1:19" s="6" customFormat="1" ht="39" thickBot="1">
      <c r="A24" s="139">
        <v>3</v>
      </c>
      <c r="B24" s="140" t="s">
        <v>17</v>
      </c>
      <c r="C24" s="141" t="s">
        <v>143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247"/>
    </row>
    <row r="25" spans="1:19" s="6" customFormat="1" ht="30" hidden="1" customHeight="1">
      <c r="A25" s="163"/>
      <c r="B25" s="164" t="s">
        <v>281</v>
      </c>
      <c r="C25" s="165" t="s">
        <v>282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247"/>
    </row>
    <row r="26" spans="1:19" s="6" customFormat="1" ht="57.75" hidden="1" customHeight="1">
      <c r="A26" s="163"/>
      <c r="B26" s="164" t="s">
        <v>283</v>
      </c>
      <c r="C26" s="165" t="s">
        <v>284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247"/>
    </row>
    <row r="27" spans="1:19" s="6" customFormat="1" ht="36" hidden="1" customHeight="1">
      <c r="A27" s="163"/>
      <c r="B27" s="164" t="s">
        <v>285</v>
      </c>
      <c r="C27" s="165" t="s">
        <v>286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247"/>
    </row>
    <row r="28" spans="1:19" s="6" customFormat="1" ht="51" hidden="1">
      <c r="A28" s="163"/>
      <c r="B28" s="164" t="s">
        <v>287</v>
      </c>
      <c r="C28" s="165" t="s">
        <v>288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247"/>
    </row>
    <row r="29" spans="1:19" s="6" customFormat="1" ht="65.099999999999994" customHeight="1">
      <c r="A29" s="147" t="s">
        <v>66</v>
      </c>
      <c r="B29" s="166" t="s">
        <v>157</v>
      </c>
      <c r="C29" s="149" t="s">
        <v>196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247"/>
    </row>
    <row r="30" spans="1:19" s="6" customFormat="1" ht="65.099999999999994" customHeight="1">
      <c r="A30" s="147" t="s">
        <v>67</v>
      </c>
      <c r="B30" s="166" t="s">
        <v>158</v>
      </c>
      <c r="C30" s="149" t="s">
        <v>144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247"/>
    </row>
    <row r="31" spans="1:19" s="6" customFormat="1" ht="84" customHeight="1">
      <c r="A31" s="147" t="s">
        <v>138</v>
      </c>
      <c r="B31" s="166" t="s">
        <v>267</v>
      </c>
      <c r="C31" s="149" t="s">
        <v>145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247"/>
    </row>
    <row r="32" spans="1:19" s="6" customFormat="1" ht="65.099999999999994" customHeight="1">
      <c r="A32" s="147" t="s">
        <v>268</v>
      </c>
      <c r="B32" s="166" t="s">
        <v>226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247"/>
    </row>
    <row r="33" spans="1:19" s="6" customFormat="1" ht="31.5" customHeight="1">
      <c r="A33" s="147" t="s">
        <v>269</v>
      </c>
      <c r="B33" s="166" t="s">
        <v>270</v>
      </c>
      <c r="C33" s="149" t="s">
        <v>305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247"/>
    </row>
    <row r="34" spans="1:19" s="6" customFormat="1" ht="77.25" customHeight="1">
      <c r="A34" s="147" t="s">
        <v>271</v>
      </c>
      <c r="B34" s="166" t="s">
        <v>272</v>
      </c>
      <c r="C34" s="149" t="s">
        <v>373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247"/>
    </row>
    <row r="35" spans="1:19" s="6" customFormat="1" ht="26.25" hidden="1" thickBot="1">
      <c r="A35" s="171">
        <v>4</v>
      </c>
      <c r="B35" s="172" t="s">
        <v>57</v>
      </c>
      <c r="C35" s="173" t="s">
        <v>227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247"/>
    </row>
    <row r="36" spans="1:19" s="6" customFormat="1" ht="31.5" hidden="1" customHeight="1">
      <c r="A36" s="174" t="s">
        <v>68</v>
      </c>
      <c r="B36" s="175" t="s">
        <v>228</v>
      </c>
      <c r="C36" s="176" t="s">
        <v>229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247"/>
    </row>
    <row r="37" spans="1:19" s="5" customFormat="1" ht="44.25" hidden="1" customHeight="1">
      <c r="A37" s="174" t="s">
        <v>69</v>
      </c>
      <c r="B37" s="175" t="s">
        <v>230</v>
      </c>
      <c r="C37" s="176" t="s">
        <v>231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248"/>
    </row>
    <row r="38" spans="1:19" s="5" customFormat="1" ht="76.5" hidden="1" customHeight="1" thickBot="1">
      <c r="A38" s="174" t="s">
        <v>70</v>
      </c>
      <c r="B38" s="175" t="s">
        <v>232</v>
      </c>
      <c r="C38" s="176" t="s">
        <v>148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248"/>
    </row>
    <row r="39" spans="1:19" s="5" customFormat="1" ht="43.5" customHeight="1">
      <c r="A39" s="177" t="s">
        <v>273</v>
      </c>
      <c r="B39" s="172" t="s">
        <v>57</v>
      </c>
      <c r="C39" s="178" t="s">
        <v>357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248"/>
    </row>
    <row r="40" spans="1:19" s="5" customFormat="1" ht="31.5" customHeight="1">
      <c r="A40" s="181" t="s">
        <v>68</v>
      </c>
      <c r="B40" s="166" t="s">
        <v>358</v>
      </c>
      <c r="C40" s="182" t="s">
        <v>359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241">
        <f>(J9+J50)*0.233</f>
        <v>21211.807399999998</v>
      </c>
      <c r="S40" s="248"/>
    </row>
    <row r="41" spans="1:19" s="5" customFormat="1" ht="45" customHeight="1">
      <c r="A41" s="181" t="s">
        <v>69</v>
      </c>
      <c r="B41" s="166" t="s">
        <v>360</v>
      </c>
      <c r="C41" s="183" t="s">
        <v>361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248"/>
    </row>
    <row r="42" spans="1:19" s="4" customFormat="1" ht="73.5" customHeight="1">
      <c r="A42" s="181" t="s">
        <v>70</v>
      </c>
      <c r="B42" s="166" t="s">
        <v>362</v>
      </c>
      <c r="C42" s="183" t="s">
        <v>148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246"/>
    </row>
    <row r="43" spans="1:19" s="5" customFormat="1" ht="24.75" hidden="1" customHeight="1" thickBot="1">
      <c r="A43" s="139" t="s">
        <v>273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248"/>
    </row>
    <row r="44" spans="1:19" s="5" customFormat="1" ht="30" customHeight="1">
      <c r="A44" s="147" t="s">
        <v>369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248"/>
    </row>
    <row r="45" spans="1:19" s="5" customFormat="1" ht="57" customHeight="1">
      <c r="A45" s="147" t="s">
        <v>370</v>
      </c>
      <c r="B45" s="166" t="s">
        <v>53</v>
      </c>
      <c r="C45" s="189" t="s">
        <v>368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248"/>
    </row>
    <row r="46" spans="1:19" s="4" customFormat="1" ht="53.25" customHeight="1" thickBot="1">
      <c r="A46" s="147" t="s">
        <v>371</v>
      </c>
      <c r="B46" s="148" t="s">
        <v>160</v>
      </c>
      <c r="C46" s="189" t="s">
        <v>197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246"/>
    </row>
    <row r="47" spans="1:19" s="6" customFormat="1" ht="61.5" hidden="1" customHeight="1" thickBot="1">
      <c r="A47" s="147" t="s">
        <v>372</v>
      </c>
      <c r="B47" s="148" t="s">
        <v>168</v>
      </c>
      <c r="C47" s="149" t="s">
        <v>198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247"/>
    </row>
    <row r="48" spans="1:19" s="6" customFormat="1" ht="50.25" customHeight="1" thickBot="1">
      <c r="A48" s="131" t="s">
        <v>47</v>
      </c>
      <c r="B48" s="132" t="s">
        <v>20</v>
      </c>
      <c r="C48" s="133" t="s">
        <v>161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247"/>
    </row>
    <row r="49" spans="1:19" s="6" customFormat="1" ht="42.75" customHeight="1" thickBot="1">
      <c r="A49" s="139">
        <v>5</v>
      </c>
      <c r="B49" s="140" t="s">
        <v>150</v>
      </c>
      <c r="C49" s="141" t="s">
        <v>306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247"/>
    </row>
    <row r="50" spans="1:19" s="5" customFormat="1" ht="36.75" customHeight="1">
      <c r="A50" s="147" t="s">
        <v>71</v>
      </c>
      <c r="B50" s="148" t="s">
        <v>58</v>
      </c>
      <c r="C50" s="149" t="s">
        <v>151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248"/>
    </row>
    <row r="51" spans="1:19" s="5" customFormat="1" ht="63" customHeight="1">
      <c r="A51" s="147" t="s">
        <v>79</v>
      </c>
      <c r="B51" s="148" t="s">
        <v>61</v>
      </c>
      <c r="C51" s="149" t="s">
        <v>152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248"/>
    </row>
    <row r="52" spans="1:19" s="5" customFormat="1" ht="57" customHeight="1" thickBot="1">
      <c r="A52" s="147" t="s">
        <v>149</v>
      </c>
      <c r="B52" s="148" t="s">
        <v>60</v>
      </c>
      <c r="C52" s="149" t="s">
        <v>204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248"/>
    </row>
    <row r="53" spans="1:19" s="5" customFormat="1" ht="53.25" hidden="1" customHeight="1" thickBot="1">
      <c r="A53" s="139">
        <v>6</v>
      </c>
      <c r="B53" s="140" t="s">
        <v>212</v>
      </c>
      <c r="C53" s="141" t="s">
        <v>307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248"/>
    </row>
    <row r="54" spans="1:19" s="6" customFormat="1" ht="13.5" hidden="1" thickBot="1">
      <c r="A54" s="206" t="s">
        <v>139</v>
      </c>
      <c r="B54" s="207" t="s">
        <v>213</v>
      </c>
      <c r="C54" s="208" t="s">
        <v>214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247"/>
    </row>
    <row r="55" spans="1:19" ht="53.25" hidden="1" customHeight="1" thickBot="1">
      <c r="A55" s="147" t="s">
        <v>51</v>
      </c>
      <c r="B55" s="148" t="s">
        <v>221</v>
      </c>
      <c r="C55" s="149" t="s">
        <v>222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83</v>
      </c>
      <c r="C56" s="141" t="s">
        <v>308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154</v>
      </c>
      <c r="B57" s="175" t="s">
        <v>85</v>
      </c>
      <c r="C57" s="176" t="s">
        <v>84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86</v>
      </c>
      <c r="C58" s="176" t="s">
        <v>274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263</v>
      </c>
      <c r="B59" s="148" t="s">
        <v>130</v>
      </c>
      <c r="C59" s="216" t="s">
        <v>275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276</v>
      </c>
      <c r="B60" s="148" t="s">
        <v>127</v>
      </c>
      <c r="C60" s="216" t="s">
        <v>277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309</v>
      </c>
      <c r="B61" s="148" t="s">
        <v>82</v>
      </c>
      <c r="C61" s="216" t="s">
        <v>278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200</v>
      </c>
      <c r="B62" s="148" t="s">
        <v>199</v>
      </c>
      <c r="C62" s="216" t="s">
        <v>201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202</v>
      </c>
      <c r="B63" s="148" t="s">
        <v>87</v>
      </c>
      <c r="C63" s="149" t="s">
        <v>279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310</v>
      </c>
      <c r="B64" s="148" t="s">
        <v>240</v>
      </c>
      <c r="C64" s="149" t="s">
        <v>280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208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workbookViewId="0">
      <selection activeCell="J2" sqref="J2"/>
    </sheetView>
  </sheetViews>
  <sheetFormatPr defaultColWidth="9.140625"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>
      <c r="A1" s="240" t="s">
        <v>611</v>
      </c>
      <c r="B1" s="252"/>
      <c r="C1" s="232"/>
      <c r="D1" s="233"/>
      <c r="E1" s="117"/>
      <c r="F1" s="117"/>
      <c r="G1" s="117"/>
      <c r="H1" s="117"/>
      <c r="I1" s="117"/>
      <c r="J1" s="234" t="s">
        <v>176</v>
      </c>
    </row>
    <row r="2" spans="1:23" ht="15.75">
      <c r="A2" s="117"/>
      <c r="B2" s="117"/>
      <c r="C2" s="117"/>
      <c r="D2" s="117"/>
      <c r="E2" s="117"/>
      <c r="F2" s="117"/>
      <c r="G2" s="117"/>
      <c r="H2" s="123"/>
      <c r="I2" s="123"/>
      <c r="J2" s="268"/>
      <c r="K2" s="267"/>
      <c r="L2" s="267"/>
      <c r="M2" s="267"/>
      <c r="N2" s="267"/>
      <c r="O2" s="267"/>
      <c r="P2" s="267"/>
      <c r="R2" s="267"/>
      <c r="S2" s="267"/>
      <c r="T2" s="267"/>
      <c r="U2" s="267"/>
      <c r="V2" s="267"/>
      <c r="W2" s="267"/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269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>
      <c r="A4" s="117"/>
      <c r="B4" s="629"/>
      <c r="C4" s="629"/>
      <c r="D4" s="629"/>
      <c r="E4" s="629"/>
      <c r="F4" s="629"/>
      <c r="G4" s="629"/>
      <c r="H4" s="629"/>
      <c r="I4" s="629"/>
      <c r="J4" s="629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>
      <c r="A5" s="628" t="s">
        <v>590</v>
      </c>
      <c r="B5" s="628"/>
      <c r="C5" s="628"/>
      <c r="D5" s="628"/>
      <c r="E5" s="628"/>
      <c r="F5" s="628"/>
      <c r="G5" s="628"/>
      <c r="H5" s="628"/>
      <c r="I5" s="628"/>
      <c r="J5" s="628"/>
    </row>
    <row r="6" spans="1:23" ht="27" customHeight="1">
      <c r="A6" s="628"/>
      <c r="B6" s="628"/>
      <c r="C6" s="628"/>
      <c r="D6" s="628"/>
      <c r="E6" s="628"/>
      <c r="F6" s="628"/>
      <c r="G6" s="628"/>
      <c r="H6" s="628"/>
      <c r="I6" s="628"/>
      <c r="J6" s="628"/>
    </row>
    <row r="7" spans="1:23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253" t="s">
        <v>25</v>
      </c>
      <c r="B8" s="254" t="s">
        <v>26</v>
      </c>
      <c r="C8" s="256" t="s">
        <v>28</v>
      </c>
      <c r="D8" s="257" t="s">
        <v>210</v>
      </c>
      <c r="E8" s="258" t="s">
        <v>211</v>
      </c>
      <c r="F8" s="258" t="s">
        <v>207</v>
      </c>
      <c r="G8" s="257" t="s">
        <v>241</v>
      </c>
      <c r="H8" s="258" t="s">
        <v>289</v>
      </c>
      <c r="I8" s="258" t="s">
        <v>242</v>
      </c>
      <c r="J8" s="255" t="s">
        <v>480</v>
      </c>
    </row>
    <row r="9" spans="1:23" ht="20.25" customHeight="1">
      <c r="A9" s="373" t="s">
        <v>74</v>
      </c>
      <c r="B9" s="592" t="s">
        <v>14</v>
      </c>
      <c r="C9" s="592"/>
      <c r="D9" s="593" t="e">
        <f>#REF!+D11+#REF!</f>
        <v>#REF!</v>
      </c>
      <c r="E9" s="593" t="e">
        <f>#REF!+E11</f>
        <v>#REF!</v>
      </c>
      <c r="F9" s="593" t="e">
        <f>#REF!+F11</f>
        <v>#REF!</v>
      </c>
      <c r="G9" s="593" t="e">
        <f>#REF!+#REF!+#REF!</f>
        <v>#REF!</v>
      </c>
      <c r="H9" s="593" t="e">
        <f>#REF!+#REF!+#REF!</f>
        <v>#REF!</v>
      </c>
      <c r="I9" s="593" t="e">
        <f>#REF!+#REF!+#REF!</f>
        <v>#REF!</v>
      </c>
      <c r="J9" s="594">
        <f>'Функц.2021 (прил 3) '!L9</f>
        <v>18100.399999999998</v>
      </c>
    </row>
    <row r="10" spans="1:23" ht="29.25" customHeight="1">
      <c r="A10" s="375" t="s">
        <v>301</v>
      </c>
      <c r="B10" s="595" t="s">
        <v>43</v>
      </c>
      <c r="C10" s="595"/>
      <c r="D10" s="596"/>
      <c r="E10" s="596"/>
      <c r="F10" s="596"/>
      <c r="G10" s="596"/>
      <c r="H10" s="596"/>
      <c r="I10" s="596"/>
      <c r="J10" s="597">
        <f>'Функц.2021 (прил 3) '!L10</f>
        <v>1272.3</v>
      </c>
    </row>
    <row r="11" spans="1:23" ht="39.75" customHeight="1">
      <c r="A11" s="375" t="s">
        <v>205</v>
      </c>
      <c r="B11" s="595" t="s">
        <v>29</v>
      </c>
      <c r="C11" s="595"/>
      <c r="D11" s="596" t="e">
        <f>#REF!</f>
        <v>#REF!</v>
      </c>
      <c r="E11" s="596" t="e">
        <f>#REF!</f>
        <v>#REF!</v>
      </c>
      <c r="F11" s="596" t="e">
        <f>#REF!</f>
        <v>#REF!</v>
      </c>
      <c r="G11" s="596" t="e">
        <f>#REF!+#REF!</f>
        <v>#REF!</v>
      </c>
      <c r="H11" s="596" t="e">
        <f>#REF!+#REF!</f>
        <v>#REF!</v>
      </c>
      <c r="I11" s="596" t="e">
        <f>#REF!+#REF!</f>
        <v>#REF!</v>
      </c>
      <c r="J11" s="597">
        <f>'Функц.2021 (прил 3) '!L14</f>
        <v>2620.2000000000003</v>
      </c>
      <c r="R11" s="266"/>
    </row>
    <row r="12" spans="1:23" ht="38.450000000000003" customHeight="1">
      <c r="A12" s="375" t="s">
        <v>245</v>
      </c>
      <c r="B12" s="595" t="s">
        <v>46</v>
      </c>
      <c r="C12" s="595"/>
      <c r="D12" s="596" t="e">
        <f>#REF!</f>
        <v>#REF!</v>
      </c>
      <c r="E12" s="596" t="e">
        <f>#REF!</f>
        <v>#REF!</v>
      </c>
      <c r="F12" s="596" t="e">
        <f>#REF!</f>
        <v>#REF!</v>
      </c>
      <c r="G12" s="596" t="e">
        <f>#REF!+#REF!+#REF!</f>
        <v>#REF!</v>
      </c>
      <c r="H12" s="596" t="e">
        <f>#REF!+#REF!+#REF!</f>
        <v>#REF!</v>
      </c>
      <c r="I12" s="596" t="e">
        <f>#REF!+#REF!+#REF!</f>
        <v>#REF!</v>
      </c>
      <c r="J12" s="597">
        <f>'Функц.2021 (прил 3) '!L27</f>
        <v>9891.9</v>
      </c>
      <c r="L12" s="242" t="e">
        <f>J12+J10+J11-#REF!-#REF!</f>
        <v>#REF!</v>
      </c>
    </row>
    <row r="13" spans="1:23" ht="20.25" customHeight="1">
      <c r="A13" s="333" t="s">
        <v>560</v>
      </c>
      <c r="B13" s="320" t="s">
        <v>513</v>
      </c>
      <c r="C13" s="320" t="s">
        <v>561</v>
      </c>
      <c r="D13" s="596"/>
      <c r="E13" s="596"/>
      <c r="F13" s="596"/>
      <c r="G13" s="596"/>
      <c r="H13" s="596"/>
      <c r="I13" s="596"/>
      <c r="J13" s="597">
        <f>'Функц.2021 (прил 3) '!L49</f>
        <v>2286.4</v>
      </c>
    </row>
    <row r="14" spans="1:23" ht="17.25" customHeight="1">
      <c r="A14" s="598" t="s">
        <v>294</v>
      </c>
      <c r="B14" s="595" t="s">
        <v>177</v>
      </c>
      <c r="C14" s="595"/>
      <c r="D14" s="596" t="e">
        <f>#REF!</f>
        <v>#REF!</v>
      </c>
      <c r="E14" s="596" t="e">
        <f>#REF!</f>
        <v>#REF!</v>
      </c>
      <c r="F14" s="596" t="e">
        <f>#REF!</f>
        <v>#REF!</v>
      </c>
      <c r="G14" s="599" t="e">
        <f>#REF!</f>
        <v>#REF!</v>
      </c>
      <c r="H14" s="599" t="e">
        <f>#REF!</f>
        <v>#REF!</v>
      </c>
      <c r="I14" s="599" t="e">
        <f>#REF!</f>
        <v>#REF!</v>
      </c>
      <c r="J14" s="597">
        <f>'[2]Функц.2020 (прил 3) '!L57</f>
        <v>20</v>
      </c>
    </row>
    <row r="15" spans="1:23" ht="23.45" customHeight="1">
      <c r="A15" s="598" t="s">
        <v>30</v>
      </c>
      <c r="B15" s="595" t="s">
        <v>178</v>
      </c>
      <c r="C15" s="595"/>
      <c r="D15" s="596">
        <v>100</v>
      </c>
      <c r="E15" s="596"/>
      <c r="F15" s="596">
        <v>100</v>
      </c>
      <c r="G15" s="599" t="e">
        <f>#REF!+#REF!+#REF!+#REF!+#REF!+#REF!</f>
        <v>#REF!</v>
      </c>
      <c r="H15" s="599" t="e">
        <f>#REF!+#REF!+#REF!+#REF!+#REF!+#REF!</f>
        <v>#REF!</v>
      </c>
      <c r="I15" s="599" t="e">
        <f>#REF!+#REF!+#REF!+#REF!+#REF!+#REF!</f>
        <v>#REF!</v>
      </c>
      <c r="J15" s="597">
        <f>'Функц.2021 (прил 3) '!L56</f>
        <v>2009.6</v>
      </c>
    </row>
    <row r="16" spans="1:23" ht="27.6" customHeight="1">
      <c r="A16" s="373" t="s">
        <v>37</v>
      </c>
      <c r="B16" s="592" t="s">
        <v>31</v>
      </c>
      <c r="C16" s="592"/>
      <c r="D16" s="593" t="e">
        <f>D17+#REF!+#REF!+#REF!</f>
        <v>#REF!</v>
      </c>
      <c r="E16" s="593" t="e">
        <f>E17+#REF!+#REF!+#REF!</f>
        <v>#REF!</v>
      </c>
      <c r="F16" s="593" t="e">
        <f>F17+#REF!+#REF!+#REF!</f>
        <v>#REF!</v>
      </c>
      <c r="G16" s="593" t="e">
        <f>G17</f>
        <v>#REF!</v>
      </c>
      <c r="H16" s="593" t="e">
        <f>H17</f>
        <v>#REF!</v>
      </c>
      <c r="I16" s="593" t="e">
        <f>I17</f>
        <v>#REF!</v>
      </c>
      <c r="J16" s="594">
        <f>J17</f>
        <v>50</v>
      </c>
    </row>
    <row r="17" spans="1:10" ht="18.75" customHeight="1">
      <c r="A17" s="598" t="s">
        <v>567</v>
      </c>
      <c r="B17" s="595" t="s">
        <v>21</v>
      </c>
      <c r="C17" s="595"/>
      <c r="D17" s="596" t="e">
        <f>#REF!</f>
        <v>#REF!</v>
      </c>
      <c r="E17" s="596" t="e">
        <f>#REF!</f>
        <v>#REF!</v>
      </c>
      <c r="F17" s="596" t="e">
        <f>#REF!</f>
        <v>#REF!</v>
      </c>
      <c r="G17" s="596" t="e">
        <f>#REF!+#REF!</f>
        <v>#REF!</v>
      </c>
      <c r="H17" s="596" t="e">
        <f>#REF!+#REF!</f>
        <v>#REF!</v>
      </c>
      <c r="I17" s="596" t="e">
        <f>#REF!+#REF!</f>
        <v>#REF!</v>
      </c>
      <c r="J17" s="597">
        <f>'[3]Функц.2020 (прил 3) '!$L$108</f>
        <v>50</v>
      </c>
    </row>
    <row r="18" spans="1:10" ht="21.75" customHeight="1">
      <c r="A18" s="469" t="s">
        <v>302</v>
      </c>
      <c r="B18" s="592" t="s">
        <v>303</v>
      </c>
      <c r="C18" s="600"/>
      <c r="D18" s="601"/>
      <c r="E18" s="601"/>
      <c r="F18" s="601"/>
      <c r="G18" s="601"/>
      <c r="H18" s="601"/>
      <c r="I18" s="601"/>
      <c r="J18" s="594">
        <f>'Функц.2021 (прил 3) '!L92</f>
        <v>49725</v>
      </c>
    </row>
    <row r="19" spans="1:10" ht="16.5" customHeight="1">
      <c r="A19" s="375" t="s">
        <v>381</v>
      </c>
      <c r="B19" s="595" t="s">
        <v>378</v>
      </c>
      <c r="C19" s="595"/>
      <c r="D19" s="596">
        <f>[4]роспись!H63</f>
        <v>5320</v>
      </c>
      <c r="E19" s="596">
        <v>480</v>
      </c>
      <c r="F19" s="596">
        <v>668</v>
      </c>
      <c r="G19" s="596" t="e">
        <f>#REF!</f>
        <v>#REF!</v>
      </c>
      <c r="H19" s="596" t="e">
        <f>#REF!</f>
        <v>#REF!</v>
      </c>
      <c r="I19" s="596" t="e">
        <f>#REF!</f>
        <v>#REF!</v>
      </c>
      <c r="J19" s="597">
        <f>'Функц.2021 (прил 3) '!L93</f>
        <v>293.89999999999998</v>
      </c>
    </row>
    <row r="20" spans="1:10" ht="21" customHeight="1">
      <c r="A20" s="375" t="s">
        <v>219</v>
      </c>
      <c r="B20" s="595" t="s">
        <v>218</v>
      </c>
      <c r="C20" s="595"/>
      <c r="D20" s="596">
        <f>[4]роспись!H68</f>
        <v>668</v>
      </c>
      <c r="E20" s="596">
        <v>480</v>
      </c>
      <c r="F20" s="596">
        <v>668</v>
      </c>
      <c r="G20" s="596" t="e">
        <f>#REF!</f>
        <v>#REF!</v>
      </c>
      <c r="H20" s="596" t="e">
        <f>#REF!</f>
        <v>#REF!</v>
      </c>
      <c r="I20" s="596" t="e">
        <f>#REF!</f>
        <v>#REF!</v>
      </c>
      <c r="J20" s="597">
        <f>'Функц.2021 (прил 3) '!L103</f>
        <v>49211.1</v>
      </c>
    </row>
    <row r="21" spans="1:10" ht="18.600000000000001" customHeight="1">
      <c r="A21" s="375" t="s">
        <v>427</v>
      </c>
      <c r="B21" s="595" t="s">
        <v>426</v>
      </c>
      <c r="C21" s="595"/>
      <c r="D21" s="596" t="e">
        <f>[4]роспись!H73</f>
        <v>#REF!</v>
      </c>
      <c r="E21" s="596">
        <v>480</v>
      </c>
      <c r="F21" s="596">
        <v>668</v>
      </c>
      <c r="G21" s="596" t="e">
        <f>#REF!</f>
        <v>#REF!</v>
      </c>
      <c r="H21" s="596" t="e">
        <f>#REF!</f>
        <v>#REF!</v>
      </c>
      <c r="I21" s="596" t="e">
        <f>#REF!</f>
        <v>#REF!</v>
      </c>
      <c r="J21" s="597">
        <f>'[3]Функц.2020 (прил 3) '!$L$126</f>
        <v>50</v>
      </c>
    </row>
    <row r="22" spans="1:10" ht="17.25" customHeight="1">
      <c r="A22" s="373" t="s">
        <v>32</v>
      </c>
      <c r="B22" s="592" t="s">
        <v>33</v>
      </c>
      <c r="C22" s="595"/>
      <c r="D22" s="596" t="e">
        <f>#REF!+#REF!+#REF!</f>
        <v>#REF!</v>
      </c>
      <c r="E22" s="596" t="e">
        <f>#REF!+#REF!+#REF!</f>
        <v>#REF!</v>
      </c>
      <c r="F22" s="596" t="e">
        <f>#REF!+#REF!+#REF!</f>
        <v>#REF!</v>
      </c>
      <c r="G22" s="593" t="e">
        <f>#REF!+#REF!+#REF!+#REF!</f>
        <v>#REF!</v>
      </c>
      <c r="H22" s="593" t="e">
        <f>#REF!+#REF!+#REF!+#REF!</f>
        <v>#REF!</v>
      </c>
      <c r="I22" s="593" t="e">
        <f>#REF!+#REF!+#REF!+#REF!</f>
        <v>#REF!</v>
      </c>
      <c r="J22" s="594">
        <f>'Функц.2021 (прил 3) '!L110</f>
        <v>56708.6</v>
      </c>
    </row>
    <row r="23" spans="1:10" ht="17.25" customHeight="1">
      <c r="A23" s="602" t="s">
        <v>311</v>
      </c>
      <c r="B23" s="595" t="s">
        <v>80</v>
      </c>
      <c r="C23" s="595"/>
      <c r="D23" s="596"/>
      <c r="E23" s="596"/>
      <c r="F23" s="596"/>
      <c r="G23" s="596"/>
      <c r="H23" s="596"/>
      <c r="I23" s="596"/>
      <c r="J23" s="597">
        <f>'Функц.2021 (прил 3) '!L111</f>
        <v>56708.6</v>
      </c>
    </row>
    <row r="24" spans="1:10" ht="20.45" customHeight="1">
      <c r="A24" s="373" t="s">
        <v>34</v>
      </c>
      <c r="B24" s="592" t="s">
        <v>22</v>
      </c>
      <c r="C24" s="592"/>
      <c r="D24" s="593" t="e">
        <f t="shared" ref="D24:I24" si="0">D26</f>
        <v>#REF!</v>
      </c>
      <c r="E24" s="593" t="e">
        <f t="shared" si="0"/>
        <v>#REF!</v>
      </c>
      <c r="F24" s="593" t="e">
        <f t="shared" si="0"/>
        <v>#REF!</v>
      </c>
      <c r="G24" s="593" t="e">
        <f t="shared" si="0"/>
        <v>#REF!</v>
      </c>
      <c r="H24" s="593" t="e">
        <f t="shared" si="0"/>
        <v>#REF!</v>
      </c>
      <c r="I24" s="593" t="e">
        <f t="shared" si="0"/>
        <v>#REF!</v>
      </c>
      <c r="J24" s="594">
        <f>'Функц.2021 (прил 3) '!L155</f>
        <v>1158</v>
      </c>
    </row>
    <row r="25" spans="1:10" ht="25.9" customHeight="1">
      <c r="A25" s="598" t="s">
        <v>315</v>
      </c>
      <c r="B25" s="595" t="s">
        <v>314</v>
      </c>
      <c r="C25" s="595"/>
      <c r="D25" s="596" t="e">
        <f>D26</f>
        <v>#REF!</v>
      </c>
      <c r="E25" s="596" t="e">
        <f>E26</f>
        <v>#REF!</v>
      </c>
      <c r="F25" s="596" t="e">
        <f>F26</f>
        <v>#REF!</v>
      </c>
      <c r="G25" s="596" t="e">
        <f>G26+#REF!+#REF!</f>
        <v>#REF!</v>
      </c>
      <c r="H25" s="596" t="e">
        <f>H26+#REF!+#REF!</f>
        <v>#REF!</v>
      </c>
      <c r="I25" s="596" t="e">
        <f>I26+#REF!+#REF!</f>
        <v>#REF!</v>
      </c>
      <c r="J25" s="597">
        <f>'Функц.2021 (прил 3) '!L156</f>
        <v>25.8</v>
      </c>
    </row>
    <row r="26" spans="1:10" ht="18.75" customHeight="1">
      <c r="A26" s="598" t="s">
        <v>487</v>
      </c>
      <c r="B26" s="595" t="s">
        <v>23</v>
      </c>
      <c r="C26" s="595"/>
      <c r="D26" s="596" t="e">
        <f>#REF!</f>
        <v>#REF!</v>
      </c>
      <c r="E26" s="596" t="e">
        <f>#REF!</f>
        <v>#REF!</v>
      </c>
      <c r="F26" s="596" t="e">
        <f>#REF!</f>
        <v>#REF!</v>
      </c>
      <c r="G26" s="596" t="e">
        <f>#REF!+#REF!+#REF!</f>
        <v>#REF!</v>
      </c>
      <c r="H26" s="596" t="e">
        <f>#REF!+#REF!+#REF!</f>
        <v>#REF!</v>
      </c>
      <c r="I26" s="596" t="e">
        <f>#REF!+#REF!+#REF!</f>
        <v>#REF!</v>
      </c>
      <c r="J26" s="597">
        <f>'Функц.2021 (прил 3) '!L160</f>
        <v>1132.2</v>
      </c>
    </row>
    <row r="27" spans="1:10" ht="21" customHeight="1">
      <c r="A27" s="373" t="s">
        <v>203</v>
      </c>
      <c r="B27" s="592" t="s">
        <v>24</v>
      </c>
      <c r="C27" s="603"/>
      <c r="D27" s="604"/>
      <c r="E27" s="605"/>
      <c r="F27" s="605"/>
      <c r="G27" s="593" t="e">
        <f>G28</f>
        <v>#REF!</v>
      </c>
      <c r="H27" s="593" t="e">
        <f>H28</f>
        <v>#REF!</v>
      </c>
      <c r="I27" s="593" t="e">
        <f>I28</f>
        <v>#REF!</v>
      </c>
      <c r="J27" s="594">
        <f>'Функц.2021 (прил 3) '!L167</f>
        <v>15680.5</v>
      </c>
    </row>
    <row r="28" spans="1:10" ht="20.25" customHeight="1">
      <c r="A28" s="598" t="s">
        <v>38</v>
      </c>
      <c r="B28" s="595" t="s">
        <v>39</v>
      </c>
      <c r="C28" s="603"/>
      <c r="D28" s="604"/>
      <c r="E28" s="605"/>
      <c r="F28" s="605"/>
      <c r="G28" s="596" t="e">
        <f>#REF!+G29</f>
        <v>#REF!</v>
      </c>
      <c r="H28" s="596" t="e">
        <f>#REF!+H29</f>
        <v>#REF!</v>
      </c>
      <c r="I28" s="596" t="e">
        <f>#REF!+I29</f>
        <v>#REF!</v>
      </c>
      <c r="J28" s="597">
        <f>'Функц.2021 (прил 3) '!L168</f>
        <v>3712.3</v>
      </c>
    </row>
    <row r="29" spans="1:10" ht="21.6" customHeight="1">
      <c r="A29" s="496" t="s">
        <v>299</v>
      </c>
      <c r="B29" s="595" t="s">
        <v>261</v>
      </c>
      <c r="C29" s="603"/>
      <c r="D29" s="604"/>
      <c r="E29" s="605"/>
      <c r="F29" s="605"/>
      <c r="G29" s="596" t="e">
        <f>#REF!</f>
        <v>#REF!</v>
      </c>
      <c r="H29" s="596" t="e">
        <f>#REF!</f>
        <v>#REF!</v>
      </c>
      <c r="I29" s="596" t="e">
        <f>#REF!</f>
        <v>#REF!</v>
      </c>
      <c r="J29" s="597">
        <f>'Функц.2021 (прил 3) '!L175</f>
        <v>11968.199999999999</v>
      </c>
    </row>
    <row r="30" spans="1:10" ht="20.25" customHeight="1">
      <c r="A30" s="373" t="s">
        <v>35</v>
      </c>
      <c r="B30" s="592">
        <v>1000</v>
      </c>
      <c r="C30" s="603"/>
      <c r="D30" s="604"/>
      <c r="E30" s="605"/>
      <c r="F30" s="605"/>
      <c r="G30" s="593" t="e">
        <f>G32+G31</f>
        <v>#REF!</v>
      </c>
      <c r="H30" s="593" t="e">
        <f>H32+H31</f>
        <v>#REF!</v>
      </c>
      <c r="I30" s="593" t="e">
        <f>I32+I31</f>
        <v>#REF!</v>
      </c>
      <c r="J30" s="594">
        <f>'Функц.2021 (прил 3) '!L186</f>
        <v>1492</v>
      </c>
    </row>
    <row r="31" spans="1:10" ht="19.5" customHeight="1">
      <c r="A31" s="375" t="s">
        <v>216</v>
      </c>
      <c r="B31" s="595" t="s">
        <v>215</v>
      </c>
      <c r="C31" s="603"/>
      <c r="D31" s="604"/>
      <c r="E31" s="605"/>
      <c r="F31" s="605"/>
      <c r="G31" s="596" t="e">
        <f>#REF!</f>
        <v>#REF!</v>
      </c>
      <c r="H31" s="596" t="e">
        <f>#REF!</f>
        <v>#REF!</v>
      </c>
      <c r="I31" s="596" t="e">
        <f>#REF!</f>
        <v>#REF!</v>
      </c>
      <c r="J31" s="597">
        <f>'Функц.2021 (прил 3) '!L187</f>
        <v>533.5</v>
      </c>
    </row>
    <row r="32" spans="1:10" ht="16.149999999999999" customHeight="1">
      <c r="A32" s="598" t="s">
        <v>167</v>
      </c>
      <c r="B32" s="595" t="s">
        <v>40</v>
      </c>
      <c r="C32" s="603"/>
      <c r="D32" s="604"/>
      <c r="E32" s="605"/>
      <c r="F32" s="605"/>
      <c r="G32" s="596" t="e">
        <f>#REF!+#REF!+#REF!</f>
        <v>#REF!</v>
      </c>
      <c r="H32" s="596" t="e">
        <f>#REF!+#REF!+#REF!</f>
        <v>#REF!</v>
      </c>
      <c r="I32" s="596" t="e">
        <f>#REF!+#REF!+#REF!</f>
        <v>#REF!</v>
      </c>
      <c r="J32" s="308">
        <f>'Функц.2021 (прил 3) '!L191</f>
        <v>958.5</v>
      </c>
    </row>
    <row r="33" spans="1:15" ht="23.25" customHeight="1">
      <c r="A33" s="373" t="s">
        <v>166</v>
      </c>
      <c r="B33" s="592" t="s">
        <v>180</v>
      </c>
      <c r="C33" s="603"/>
      <c r="D33" s="604"/>
      <c r="E33" s="605"/>
      <c r="F33" s="605"/>
      <c r="G33" s="593" t="e">
        <f>G34</f>
        <v>#REF!</v>
      </c>
      <c r="H33" s="593" t="e">
        <f>H34</f>
        <v>#REF!</v>
      </c>
      <c r="I33" s="593" t="e">
        <f>I34</f>
        <v>#REF!</v>
      </c>
      <c r="J33" s="594">
        <f>'Функц.2021 (прил 3) '!L195</f>
        <v>1810</v>
      </c>
    </row>
    <row r="34" spans="1:15" ht="17.45" customHeight="1">
      <c r="A34" s="598" t="s">
        <v>181</v>
      </c>
      <c r="B34" s="595" t="s">
        <v>179</v>
      </c>
      <c r="C34" s="603"/>
      <c r="D34" s="604"/>
      <c r="E34" s="605"/>
      <c r="F34" s="605"/>
      <c r="G34" s="596" t="e">
        <f>#REF!</f>
        <v>#REF!</v>
      </c>
      <c r="H34" s="596" t="e">
        <f>#REF!</f>
        <v>#REF!</v>
      </c>
      <c r="I34" s="596" t="e">
        <f>#REF!</f>
        <v>#REF!</v>
      </c>
      <c r="J34" s="597">
        <f>'Функц.2021 (прил 3) '!L196</f>
        <v>1810</v>
      </c>
    </row>
    <row r="35" spans="1:15" ht="20.25" customHeight="1">
      <c r="A35" s="373" t="s">
        <v>182</v>
      </c>
      <c r="B35" s="592" t="s">
        <v>183</v>
      </c>
      <c r="C35" s="603"/>
      <c r="D35" s="604"/>
      <c r="E35" s="605"/>
      <c r="F35" s="605"/>
      <c r="G35" s="593" t="e">
        <f>G36</f>
        <v>#REF!</v>
      </c>
      <c r="H35" s="593" t="e">
        <f>H36</f>
        <v>#REF!</v>
      </c>
      <c r="I35" s="593" t="e">
        <f>I36</f>
        <v>#REF!</v>
      </c>
      <c r="J35" s="594">
        <f>'Функц.2021 (прил 3) '!L205</f>
        <v>750.8</v>
      </c>
    </row>
    <row r="36" spans="1:15" ht="17.45" customHeight="1" thickBot="1">
      <c r="A36" s="598" t="s">
        <v>185</v>
      </c>
      <c r="B36" s="595" t="s">
        <v>184</v>
      </c>
      <c r="C36" s="603"/>
      <c r="D36" s="604"/>
      <c r="E36" s="605"/>
      <c r="F36" s="605"/>
      <c r="G36" s="596" t="e">
        <f>#REF!+#REF!</f>
        <v>#REF!</v>
      </c>
      <c r="H36" s="596" t="e">
        <f>#REF!+#REF!</f>
        <v>#REF!</v>
      </c>
      <c r="I36" s="596" t="e">
        <f>#REF!+#REF!</f>
        <v>#REF!</v>
      </c>
      <c r="J36" s="597">
        <f>'Функц.2021 (прил 3) '!L207</f>
        <v>750.8</v>
      </c>
      <c r="O36" s="242"/>
    </row>
    <row r="37" spans="1:15" ht="15" thickBot="1">
      <c r="A37" s="259" t="s">
        <v>36</v>
      </c>
      <c r="B37" s="260"/>
      <c r="C37" s="261"/>
      <c r="D37" s="262"/>
      <c r="E37" s="263"/>
      <c r="F37" s="263"/>
      <c r="G37" s="264" t="e">
        <f>#REF!+#REF!</f>
        <v>#REF!</v>
      </c>
      <c r="H37" s="264" t="e">
        <f>#REF!+#REF!</f>
        <v>#REF!</v>
      </c>
      <c r="I37" s="264" t="e">
        <f>#REF!+#REF!</f>
        <v>#REF!</v>
      </c>
      <c r="J37" s="265">
        <f>'Функц.2021 (прил 3) '!L210</f>
        <v>145456.29999999999</v>
      </c>
    </row>
    <row r="38" spans="1:15">
      <c r="J38" s="242"/>
    </row>
    <row r="39" spans="1:15">
      <c r="J39" s="108"/>
    </row>
    <row r="41" spans="1:15">
      <c r="J41" s="116"/>
    </row>
    <row r="46" spans="1:15">
      <c r="J46" s="242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0"/>
  <sheetViews>
    <sheetView workbookViewId="0">
      <selection activeCell="L2" sqref="L2"/>
    </sheetView>
  </sheetViews>
  <sheetFormatPr defaultColWidth="9.140625" defaultRowHeight="12.75"/>
  <cols>
    <col min="1" max="1" width="72.85546875" style="8" customWidth="1"/>
    <col min="2" max="2" width="13" style="9" customWidth="1"/>
    <col min="3" max="3" width="13.28515625" style="8" customWidth="1"/>
    <col min="4" max="4" width="12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3.140625" style="115" customWidth="1"/>
    <col min="13" max="16" width="0" style="115" hidden="1" customWidth="1"/>
    <col min="17" max="17" width="0.5703125" style="115" customWidth="1"/>
    <col min="18" max="16384" width="9.140625" style="115"/>
  </cols>
  <sheetData>
    <row r="1" spans="1:17" ht="15.75">
      <c r="A1" s="240" t="s">
        <v>610</v>
      </c>
      <c r="B1" s="251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292</v>
      </c>
    </row>
    <row r="2" spans="1:17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268"/>
    </row>
    <row r="3" spans="1:17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69"/>
    </row>
    <row r="4" spans="1:17">
      <c r="A4" s="117"/>
      <c r="B4" s="117"/>
      <c r="C4" s="117"/>
      <c r="D4" s="629"/>
      <c r="E4" s="629"/>
      <c r="F4" s="629"/>
      <c r="G4" s="629"/>
      <c r="H4" s="629"/>
      <c r="I4" s="629"/>
      <c r="J4" s="629"/>
      <c r="K4" s="629"/>
      <c r="L4" s="629"/>
    </row>
    <row r="5" spans="1:17" ht="12.75" customHeight="1">
      <c r="A5" s="628" t="s">
        <v>591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</row>
    <row r="6" spans="1:17" ht="27" customHeight="1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Q6" s="279"/>
    </row>
    <row r="7" spans="1:17" ht="13.5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  <c r="Q7" s="279"/>
    </row>
    <row r="8" spans="1:17" ht="29.45" customHeight="1" thickBot="1">
      <c r="A8" s="280" t="s">
        <v>25</v>
      </c>
      <c r="B8" s="281" t="s">
        <v>26</v>
      </c>
      <c r="C8" s="281" t="s">
        <v>15</v>
      </c>
      <c r="D8" s="281" t="s">
        <v>27</v>
      </c>
      <c r="E8" s="281" t="s">
        <v>28</v>
      </c>
      <c r="F8" s="282" t="s">
        <v>210</v>
      </c>
      <c r="G8" s="283" t="s">
        <v>211</v>
      </c>
      <c r="H8" s="283" t="s">
        <v>207</v>
      </c>
      <c r="I8" s="282" t="s">
        <v>241</v>
      </c>
      <c r="J8" s="283" t="s">
        <v>289</v>
      </c>
      <c r="K8" s="283" t="s">
        <v>242</v>
      </c>
      <c r="L8" s="284" t="s">
        <v>290</v>
      </c>
      <c r="Q8" s="279"/>
    </row>
    <row r="9" spans="1:17" ht="20.25" customHeight="1">
      <c r="A9" s="288" t="s">
        <v>74</v>
      </c>
      <c r="B9" s="289" t="s">
        <v>14</v>
      </c>
      <c r="C9" s="289"/>
      <c r="D9" s="289"/>
      <c r="E9" s="289"/>
      <c r="F9" s="290" t="e">
        <f>F11+F14+#REF!</f>
        <v>#REF!</v>
      </c>
      <c r="G9" s="290" t="e">
        <f>G11+G14</f>
        <v>#REF!</v>
      </c>
      <c r="H9" s="290" t="e">
        <f>H11+H14</f>
        <v>#REF!</v>
      </c>
      <c r="I9" s="291" t="e">
        <f>I11+I29+#REF!</f>
        <v>#REF!</v>
      </c>
      <c r="J9" s="291" t="e">
        <f>J11+J29+#REF!</f>
        <v>#REF!</v>
      </c>
      <c r="K9" s="291" t="e">
        <f>K11+K29+#REF!</f>
        <v>#REF!</v>
      </c>
      <c r="L9" s="292">
        <f>L10+L14+L27+L49+L52+L56+L45</f>
        <v>18100.399999999998</v>
      </c>
      <c r="Q9" s="279"/>
    </row>
    <row r="10" spans="1:17" ht="28.5" customHeight="1">
      <c r="A10" s="293" t="s">
        <v>301</v>
      </c>
      <c r="B10" s="294" t="s">
        <v>43</v>
      </c>
      <c r="C10" s="294"/>
      <c r="D10" s="294"/>
      <c r="E10" s="295"/>
      <c r="F10" s="296"/>
      <c r="G10" s="296"/>
      <c r="H10" s="296"/>
      <c r="I10" s="297"/>
      <c r="J10" s="297"/>
      <c r="K10" s="297"/>
      <c r="L10" s="298">
        <f>L11</f>
        <v>1272.3</v>
      </c>
      <c r="Q10" s="279"/>
    </row>
    <row r="11" spans="1:17" ht="21.6" customHeight="1">
      <c r="A11" s="299" t="s">
        <v>156</v>
      </c>
      <c r="B11" s="295" t="s">
        <v>43</v>
      </c>
      <c r="C11" s="295" t="s">
        <v>436</v>
      </c>
      <c r="D11" s="295"/>
      <c r="E11" s="295"/>
      <c r="F11" s="296">
        <f t="shared" ref="F11:K11" si="0">F13</f>
        <v>753.2</v>
      </c>
      <c r="G11" s="296">
        <f t="shared" si="0"/>
        <v>530.70000000000005</v>
      </c>
      <c r="H11" s="296">
        <f t="shared" si="0"/>
        <v>753.2</v>
      </c>
      <c r="I11" s="300">
        <f t="shared" si="0"/>
        <v>918.9</v>
      </c>
      <c r="J11" s="300">
        <f t="shared" si="0"/>
        <v>606.1</v>
      </c>
      <c r="K11" s="300">
        <f t="shared" si="0"/>
        <v>918.9</v>
      </c>
      <c r="L11" s="301">
        <f>L12</f>
        <v>1272.3</v>
      </c>
      <c r="Q11" s="279"/>
    </row>
    <row r="12" spans="1:17" ht="41.25" customHeight="1">
      <c r="A12" s="302" t="s">
        <v>321</v>
      </c>
      <c r="B12" s="303" t="s">
        <v>43</v>
      </c>
      <c r="C12" s="303" t="s">
        <v>436</v>
      </c>
      <c r="D12" s="303" t="s">
        <v>319</v>
      </c>
      <c r="E12" s="303"/>
      <c r="F12" s="304" t="e">
        <f>[4]роспись!H9</f>
        <v>#REF!</v>
      </c>
      <c r="G12" s="304">
        <v>530.70000000000005</v>
      </c>
      <c r="H12" s="304">
        <v>753.2</v>
      </c>
      <c r="I12" s="305">
        <v>918.9</v>
      </c>
      <c r="J12" s="306">
        <v>606.1</v>
      </c>
      <c r="K12" s="307">
        <v>918.9</v>
      </c>
      <c r="L12" s="308">
        <f>L13</f>
        <v>1272.3</v>
      </c>
      <c r="M12" s="242"/>
      <c r="Q12" s="279"/>
    </row>
    <row r="13" spans="1:17" ht="30" customHeight="1">
      <c r="A13" s="302" t="s">
        <v>322</v>
      </c>
      <c r="B13" s="303" t="s">
        <v>43</v>
      </c>
      <c r="C13" s="303" t="s">
        <v>436</v>
      </c>
      <c r="D13" s="303" t="s">
        <v>320</v>
      </c>
      <c r="E13" s="303"/>
      <c r="F13" s="304">
        <f>[4]роспись!H10</f>
        <v>753.2</v>
      </c>
      <c r="G13" s="304">
        <v>530.70000000000005</v>
      </c>
      <c r="H13" s="304">
        <v>753.2</v>
      </c>
      <c r="I13" s="305">
        <v>918.9</v>
      </c>
      <c r="J13" s="306">
        <v>606.1</v>
      </c>
      <c r="K13" s="307">
        <v>918.9</v>
      </c>
      <c r="L13" s="308">
        <f>'Вед. 2021 (прил 4)'!N14</f>
        <v>1272.3</v>
      </c>
      <c r="Q13" s="279"/>
    </row>
    <row r="14" spans="1:17" ht="40.5" customHeight="1">
      <c r="A14" s="299" t="s">
        <v>205</v>
      </c>
      <c r="B14" s="295" t="s">
        <v>29</v>
      </c>
      <c r="C14" s="295"/>
      <c r="D14" s="295"/>
      <c r="E14" s="295"/>
      <c r="F14" s="296" t="e">
        <f>F24</f>
        <v>#REF!</v>
      </c>
      <c r="G14" s="296" t="e">
        <f>G24</f>
        <v>#REF!</v>
      </c>
      <c r="H14" s="296" t="e">
        <f>H24</f>
        <v>#REF!</v>
      </c>
      <c r="I14" s="300" t="e">
        <f>I24+I16</f>
        <v>#REF!</v>
      </c>
      <c r="J14" s="300" t="e">
        <f>J24+J16</f>
        <v>#REF!</v>
      </c>
      <c r="K14" s="300" t="e">
        <f>K24+K16</f>
        <v>#REF!</v>
      </c>
      <c r="L14" s="301">
        <f>L24+L16</f>
        <v>2620.2000000000003</v>
      </c>
      <c r="Q14" s="279"/>
    </row>
    <row r="15" spans="1:17" ht="30.75" customHeight="1">
      <c r="A15" s="309" t="s">
        <v>473</v>
      </c>
      <c r="B15" s="310" t="s">
        <v>29</v>
      </c>
      <c r="C15" s="295" t="s">
        <v>437</v>
      </c>
      <c r="D15" s="310"/>
      <c r="E15" s="295"/>
      <c r="F15" s="296" t="e">
        <f>#REF!</f>
        <v>#REF!</v>
      </c>
      <c r="G15" s="296" t="e">
        <f>#REF!</f>
        <v>#REF!</v>
      </c>
      <c r="H15" s="296" t="e">
        <f>#REF!</f>
        <v>#REF!</v>
      </c>
      <c r="I15" s="300" t="e">
        <f>#REF!</f>
        <v>#REF!</v>
      </c>
      <c r="J15" s="300" t="e">
        <f>#REF!</f>
        <v>#REF!</v>
      </c>
      <c r="K15" s="300" t="e">
        <f>#REF!</f>
        <v>#REF!</v>
      </c>
      <c r="L15" s="301">
        <f>L16+L24</f>
        <v>2620.2000000000003</v>
      </c>
      <c r="Q15" s="279"/>
    </row>
    <row r="16" spans="1:17" ht="31.5" customHeight="1">
      <c r="A16" s="299" t="s">
        <v>244</v>
      </c>
      <c r="B16" s="295" t="s">
        <v>29</v>
      </c>
      <c r="C16" s="295" t="s">
        <v>469</v>
      </c>
      <c r="D16" s="295"/>
      <c r="E16" s="295"/>
      <c r="F16" s="296"/>
      <c r="G16" s="296"/>
      <c r="H16" s="296"/>
      <c r="I16" s="300" t="e">
        <f>I18+#REF!</f>
        <v>#REF!</v>
      </c>
      <c r="J16" s="300" t="e">
        <f>J18+#REF!</f>
        <v>#REF!</v>
      </c>
      <c r="K16" s="300" t="e">
        <f>K18+#REF!</f>
        <v>#REF!</v>
      </c>
      <c r="L16" s="301">
        <f>L18+L20+L21</f>
        <v>2461.9</v>
      </c>
      <c r="Q16" s="279"/>
    </row>
    <row r="17" spans="1:18" ht="44.25" customHeight="1">
      <c r="A17" s="311" t="s">
        <v>323</v>
      </c>
      <c r="B17" s="303" t="s">
        <v>29</v>
      </c>
      <c r="C17" s="303" t="s">
        <v>469</v>
      </c>
      <c r="D17" s="303" t="s">
        <v>319</v>
      </c>
      <c r="E17" s="303"/>
      <c r="F17" s="304"/>
      <c r="G17" s="304"/>
      <c r="H17" s="304"/>
      <c r="I17" s="312">
        <v>519.5</v>
      </c>
      <c r="J17" s="313">
        <v>330.8</v>
      </c>
      <c r="K17" s="314">
        <v>519.70000000000005</v>
      </c>
      <c r="L17" s="315">
        <f>L18</f>
        <v>1648.7</v>
      </c>
      <c r="Q17" s="279"/>
    </row>
    <row r="18" spans="1:18" ht="21" customHeight="1">
      <c r="A18" s="311" t="s">
        <v>324</v>
      </c>
      <c r="B18" s="303" t="s">
        <v>29</v>
      </c>
      <c r="C18" s="303" t="s">
        <v>469</v>
      </c>
      <c r="D18" s="303" t="s">
        <v>320</v>
      </c>
      <c r="E18" s="303"/>
      <c r="F18" s="304"/>
      <c r="G18" s="304"/>
      <c r="H18" s="304"/>
      <c r="I18" s="312">
        <v>519.5</v>
      </c>
      <c r="J18" s="313">
        <v>330.8</v>
      </c>
      <c r="K18" s="314">
        <v>519.70000000000005</v>
      </c>
      <c r="L18" s="315">
        <f>'Вед. 2021 (прил 4)'!N19</f>
        <v>1648.7</v>
      </c>
      <c r="Q18" s="279"/>
    </row>
    <row r="19" spans="1:18" ht="26.45" customHeight="1">
      <c r="A19" s="316" t="s">
        <v>326</v>
      </c>
      <c r="B19" s="303" t="s">
        <v>29</v>
      </c>
      <c r="C19" s="303" t="s">
        <v>469</v>
      </c>
      <c r="D19" s="303" t="s">
        <v>325</v>
      </c>
      <c r="E19" s="303"/>
      <c r="F19" s="304"/>
      <c r="G19" s="304"/>
      <c r="H19" s="304"/>
      <c r="I19" s="312">
        <v>519.5</v>
      </c>
      <c r="J19" s="313">
        <v>330.8</v>
      </c>
      <c r="K19" s="314">
        <v>519.70000000000005</v>
      </c>
      <c r="L19" s="315">
        <f>L20</f>
        <v>762.2</v>
      </c>
      <c r="Q19" s="279"/>
    </row>
    <row r="20" spans="1:18" ht="20.25" customHeight="1">
      <c r="A20" s="302" t="s">
        <v>295</v>
      </c>
      <c r="B20" s="303" t="s">
        <v>29</v>
      </c>
      <c r="C20" s="303" t="s">
        <v>469</v>
      </c>
      <c r="D20" s="303" t="s">
        <v>246</v>
      </c>
      <c r="E20" s="303"/>
      <c r="F20" s="304"/>
      <c r="G20" s="304"/>
      <c r="H20" s="304"/>
      <c r="I20" s="312">
        <v>519.5</v>
      </c>
      <c r="J20" s="313">
        <v>330.8</v>
      </c>
      <c r="K20" s="314">
        <v>519.70000000000005</v>
      </c>
      <c r="L20" s="315">
        <f>'Вед. 2021 (прил 4)'!N21</f>
        <v>762.2</v>
      </c>
      <c r="Q20" s="279"/>
    </row>
    <row r="21" spans="1:18" ht="19.899999999999999" customHeight="1">
      <c r="A21" s="316" t="s">
        <v>331</v>
      </c>
      <c r="B21" s="303" t="s">
        <v>29</v>
      </c>
      <c r="C21" s="303" t="s">
        <v>469</v>
      </c>
      <c r="D21" s="303" t="s">
        <v>330</v>
      </c>
      <c r="E21" s="303"/>
      <c r="F21" s="304"/>
      <c r="G21" s="304"/>
      <c r="H21" s="304"/>
      <c r="I21" s="312"/>
      <c r="J21" s="317"/>
      <c r="K21" s="314"/>
      <c r="L21" s="315">
        <f>L22+L23</f>
        <v>51</v>
      </c>
      <c r="Q21" s="279"/>
    </row>
    <row r="22" spans="1:18" ht="27" customHeight="1">
      <c r="A22" s="302" t="s">
        <v>333</v>
      </c>
      <c r="B22" s="303" t="s">
        <v>29</v>
      </c>
      <c r="C22" s="303" t="s">
        <v>469</v>
      </c>
      <c r="D22" s="303" t="s">
        <v>332</v>
      </c>
      <c r="E22" s="303"/>
      <c r="F22" s="304"/>
      <c r="G22" s="304"/>
      <c r="H22" s="304"/>
      <c r="I22" s="312"/>
      <c r="J22" s="317"/>
      <c r="K22" s="314"/>
      <c r="L22" s="315">
        <f>'Вед. 2021 (прил 4)'!N23</f>
        <v>2</v>
      </c>
      <c r="Q22" s="279"/>
    </row>
    <row r="23" spans="1:18" ht="18.75" customHeight="1">
      <c r="A23" s="302" t="s">
        <v>333</v>
      </c>
      <c r="B23" s="303" t="s">
        <v>29</v>
      </c>
      <c r="C23" s="303" t="s">
        <v>469</v>
      </c>
      <c r="D23" s="303" t="s">
        <v>572</v>
      </c>
      <c r="E23" s="303"/>
      <c r="F23" s="304"/>
      <c r="G23" s="304"/>
      <c r="H23" s="304"/>
      <c r="I23" s="312"/>
      <c r="J23" s="317"/>
      <c r="K23" s="314"/>
      <c r="L23" s="315">
        <f>'Вед. 2021 (прил 4)'!N24</f>
        <v>49</v>
      </c>
      <c r="Q23" s="279"/>
    </row>
    <row r="24" spans="1:18" ht="37.15" customHeight="1">
      <c r="A24" s="309" t="s">
        <v>225</v>
      </c>
      <c r="B24" s="310" t="s">
        <v>29</v>
      </c>
      <c r="C24" s="295" t="s">
        <v>470</v>
      </c>
      <c r="D24" s="310"/>
      <c r="E24" s="295"/>
      <c r="F24" s="296" t="e">
        <f>#REF!</f>
        <v>#REF!</v>
      </c>
      <c r="G24" s="296" t="e">
        <f>#REF!</f>
        <v>#REF!</v>
      </c>
      <c r="H24" s="296" t="e">
        <f>#REF!</f>
        <v>#REF!</v>
      </c>
      <c r="I24" s="300" t="e">
        <f>#REF!</f>
        <v>#REF!</v>
      </c>
      <c r="J24" s="300" t="e">
        <f>#REF!</f>
        <v>#REF!</v>
      </c>
      <c r="K24" s="300" t="e">
        <f>#REF!</f>
        <v>#REF!</v>
      </c>
      <c r="L24" s="301">
        <f>L25</f>
        <v>158.30000000000001</v>
      </c>
      <c r="Q24" s="279"/>
    </row>
    <row r="25" spans="1:18" ht="39.6" customHeight="1">
      <c r="A25" s="302" t="s">
        <v>321</v>
      </c>
      <c r="B25" s="303" t="s">
        <v>29</v>
      </c>
      <c r="C25" s="303" t="s">
        <v>470</v>
      </c>
      <c r="D25" s="303" t="s">
        <v>319</v>
      </c>
      <c r="E25" s="303"/>
      <c r="F25" s="304" t="e">
        <f>[4]роспись!H13</f>
        <v>#REF!</v>
      </c>
      <c r="G25" s="304">
        <v>530.70000000000005</v>
      </c>
      <c r="H25" s="304">
        <v>753.2</v>
      </c>
      <c r="I25" s="305">
        <v>918.9</v>
      </c>
      <c r="J25" s="306">
        <v>606.1</v>
      </c>
      <c r="K25" s="307">
        <v>918.9</v>
      </c>
      <c r="L25" s="308">
        <f>L26</f>
        <v>158.30000000000001</v>
      </c>
      <c r="Q25" s="279"/>
    </row>
    <row r="26" spans="1:18" ht="24.6" customHeight="1">
      <c r="A26" s="302" t="s">
        <v>322</v>
      </c>
      <c r="B26" s="303" t="s">
        <v>29</v>
      </c>
      <c r="C26" s="303" t="s">
        <v>470</v>
      </c>
      <c r="D26" s="303" t="s">
        <v>320</v>
      </c>
      <c r="E26" s="303"/>
      <c r="F26" s="304" t="e">
        <f>[4]роспись!H14</f>
        <v>#REF!</v>
      </c>
      <c r="G26" s="304">
        <v>530.70000000000005</v>
      </c>
      <c r="H26" s="304">
        <v>753.2</v>
      </c>
      <c r="I26" s="305">
        <v>918.9</v>
      </c>
      <c r="J26" s="306">
        <v>606.1</v>
      </c>
      <c r="K26" s="307">
        <v>918.9</v>
      </c>
      <c r="L26" s="308">
        <f>'Вед. 2021 (прил 4)'!N27</f>
        <v>158.30000000000001</v>
      </c>
      <c r="N26" s="242" t="e">
        <f>#REF!+#REF!+#REF!-#REF!-#REF!</f>
        <v>#REF!</v>
      </c>
      <c r="Q26" s="279"/>
    </row>
    <row r="27" spans="1:18" ht="38.25" customHeight="1">
      <c r="A27" s="299" t="s">
        <v>245</v>
      </c>
      <c r="B27" s="295" t="s">
        <v>46</v>
      </c>
      <c r="C27" s="295"/>
      <c r="D27" s="295"/>
      <c r="E27" s="303"/>
      <c r="F27" s="304" t="e">
        <f>#REF!</f>
        <v>#REF!</v>
      </c>
      <c r="G27" s="304" t="e">
        <f>#REF!</f>
        <v>#REF!</v>
      </c>
      <c r="H27" s="304" t="e">
        <f>#REF!</f>
        <v>#REF!</v>
      </c>
      <c r="I27" s="300" t="e">
        <f>#REF!+I29+#REF!</f>
        <v>#REF!</v>
      </c>
      <c r="J27" s="300" t="e">
        <f>#REF!+J29+#REF!</f>
        <v>#REF!</v>
      </c>
      <c r="K27" s="300" t="e">
        <f>#REF!+K29+#REF!</f>
        <v>#REF!</v>
      </c>
      <c r="L27" s="301">
        <f>L29+L39+L36</f>
        <v>9891.9</v>
      </c>
      <c r="N27" s="242" t="e">
        <f>#REF!-N25</f>
        <v>#REF!</v>
      </c>
      <c r="Q27" s="279"/>
    </row>
    <row r="28" spans="1:18" ht="33.75" customHeight="1">
      <c r="A28" s="299" t="s">
        <v>472</v>
      </c>
      <c r="B28" s="295" t="s">
        <v>46</v>
      </c>
      <c r="C28" s="295" t="s">
        <v>438</v>
      </c>
      <c r="D28" s="295"/>
      <c r="E28" s="295"/>
      <c r="F28" s="296">
        <v>812</v>
      </c>
      <c r="G28" s="296">
        <v>615.29999999999995</v>
      </c>
      <c r="H28" s="296">
        <v>812</v>
      </c>
      <c r="I28" s="300" t="e">
        <f>#REF!</f>
        <v>#REF!</v>
      </c>
      <c r="J28" s="300" t="e">
        <f>#REF!</f>
        <v>#REF!</v>
      </c>
      <c r="K28" s="300" t="e">
        <f>#REF!</f>
        <v>#REF!</v>
      </c>
      <c r="L28" s="301">
        <f>L29+L36</f>
        <v>8991.5</v>
      </c>
      <c r="Q28" s="279"/>
    </row>
    <row r="29" spans="1:18" ht="28.5" customHeight="1">
      <c r="A29" s="318" t="s">
        <v>171</v>
      </c>
      <c r="B29" s="295" t="s">
        <v>46</v>
      </c>
      <c r="C29" s="295" t="s">
        <v>471</v>
      </c>
      <c r="D29" s="295"/>
      <c r="E29" s="295"/>
      <c r="F29" s="296">
        <f>[4]роспись!H22</f>
        <v>8080.0000000000009</v>
      </c>
      <c r="G29" s="296">
        <v>5102.6000000000004</v>
      </c>
      <c r="H29" s="296">
        <v>8080</v>
      </c>
      <c r="I29" s="300" t="e">
        <f>I31+I33</f>
        <v>#REF!</v>
      </c>
      <c r="J29" s="300" t="e">
        <f>J31+J33</f>
        <v>#REF!</v>
      </c>
      <c r="K29" s="300" t="e">
        <f>K31+K33</f>
        <v>#REF!</v>
      </c>
      <c r="L29" s="301">
        <f>L30+L32+L34</f>
        <v>8656.7000000000007</v>
      </c>
      <c r="Q29" s="279"/>
      <c r="R29" s="242"/>
    </row>
    <row r="30" spans="1:18" ht="36">
      <c r="A30" s="302" t="s">
        <v>323</v>
      </c>
      <c r="B30" s="303" t="s">
        <v>46</v>
      </c>
      <c r="C30" s="303" t="s">
        <v>471</v>
      </c>
      <c r="D30" s="303" t="s">
        <v>319</v>
      </c>
      <c r="E30" s="320" t="s">
        <v>77</v>
      </c>
      <c r="F30" s="321">
        <f>F31</f>
        <v>12.7</v>
      </c>
      <c r="G30" s="321">
        <f>G31</f>
        <v>0</v>
      </c>
      <c r="H30" s="321" t="str">
        <f>H31</f>
        <v>12,7</v>
      </c>
      <c r="I30" s="305">
        <v>8250.9</v>
      </c>
      <c r="J30" s="321">
        <v>5168.5</v>
      </c>
      <c r="K30" s="321">
        <v>8250.9</v>
      </c>
      <c r="L30" s="322">
        <f>L31</f>
        <v>6989.8</v>
      </c>
      <c r="Q30" s="279"/>
    </row>
    <row r="31" spans="1:18" ht="19.5" customHeight="1">
      <c r="A31" s="302" t="s">
        <v>324</v>
      </c>
      <c r="B31" s="303" t="s">
        <v>46</v>
      </c>
      <c r="C31" s="303" t="s">
        <v>471</v>
      </c>
      <c r="D31" s="303" t="s">
        <v>320</v>
      </c>
      <c r="E31" s="320" t="s">
        <v>77</v>
      </c>
      <c r="F31" s="321">
        <f>F33</f>
        <v>12.7</v>
      </c>
      <c r="G31" s="321">
        <f>G33</f>
        <v>0</v>
      </c>
      <c r="H31" s="321" t="str">
        <f>H33</f>
        <v>12,7</v>
      </c>
      <c r="I31" s="305">
        <v>8250.9</v>
      </c>
      <c r="J31" s="321">
        <v>5168.5</v>
      </c>
      <c r="K31" s="321">
        <v>8250.9</v>
      </c>
      <c r="L31" s="322">
        <f>'Вед. 2021 (прил 4)'!N47</f>
        <v>6989.8</v>
      </c>
      <c r="Q31" s="279"/>
    </row>
    <row r="32" spans="1:18" ht="17.25" customHeight="1">
      <c r="A32" s="316" t="s">
        <v>326</v>
      </c>
      <c r="B32" s="303" t="s">
        <v>46</v>
      </c>
      <c r="C32" s="303" t="s">
        <v>471</v>
      </c>
      <c r="D32" s="303" t="s">
        <v>325</v>
      </c>
      <c r="E32" s="320" t="s">
        <v>77</v>
      </c>
      <c r="F32" s="321" t="e">
        <f>[4]роспись!H36</f>
        <v>#REF!</v>
      </c>
      <c r="G32" s="321"/>
      <c r="H32" s="321" t="s">
        <v>188</v>
      </c>
      <c r="I32" s="305" t="e">
        <f>I33+#REF!</f>
        <v>#REF!</v>
      </c>
      <c r="J32" s="305" t="e">
        <f>J33+#REF!</f>
        <v>#REF!</v>
      </c>
      <c r="K32" s="305" t="e">
        <f>K33+#REF!</f>
        <v>#REF!</v>
      </c>
      <c r="L32" s="308">
        <f>L33</f>
        <v>1646.9</v>
      </c>
      <c r="Q32" s="279"/>
    </row>
    <row r="33" spans="1:17" ht="13.15" customHeight="1">
      <c r="A33" s="302" t="s">
        <v>295</v>
      </c>
      <c r="B33" s="303" t="s">
        <v>46</v>
      </c>
      <c r="C33" s="303" t="s">
        <v>471</v>
      </c>
      <c r="D33" s="303" t="s">
        <v>246</v>
      </c>
      <c r="E33" s="320" t="s">
        <v>77</v>
      </c>
      <c r="F33" s="321">
        <f>[4]роспись!H37</f>
        <v>12.7</v>
      </c>
      <c r="G33" s="321"/>
      <c r="H33" s="321" t="s">
        <v>188</v>
      </c>
      <c r="I33" s="305" t="e">
        <f>#REF!+#REF!</f>
        <v>#REF!</v>
      </c>
      <c r="J33" s="305" t="e">
        <f>#REF!+#REF!</f>
        <v>#REF!</v>
      </c>
      <c r="K33" s="305" t="e">
        <f>#REF!+#REF!</f>
        <v>#REF!</v>
      </c>
      <c r="L33" s="308">
        <f>'Вед. 2021 (прил 4)'!N49</f>
        <v>1646.9</v>
      </c>
      <c r="Q33" s="279"/>
    </row>
    <row r="34" spans="1:17" ht="15" customHeight="1">
      <c r="A34" s="316" t="s">
        <v>331</v>
      </c>
      <c r="B34" s="303" t="s">
        <v>46</v>
      </c>
      <c r="C34" s="303" t="s">
        <v>471</v>
      </c>
      <c r="D34" s="303" t="s">
        <v>330</v>
      </c>
      <c r="E34" s="303"/>
      <c r="F34" s="304"/>
      <c r="G34" s="304"/>
      <c r="H34" s="304"/>
      <c r="I34" s="304">
        <v>519.5</v>
      </c>
      <c r="J34" s="304">
        <v>330.8</v>
      </c>
      <c r="K34" s="304">
        <v>519.70000000000005</v>
      </c>
      <c r="L34" s="308">
        <f>L35</f>
        <v>20</v>
      </c>
      <c r="Q34" s="279"/>
    </row>
    <row r="35" spans="1:17" ht="19.5" customHeight="1">
      <c r="A35" s="302" t="s">
        <v>333</v>
      </c>
      <c r="B35" s="303" t="s">
        <v>46</v>
      </c>
      <c r="C35" s="303" t="s">
        <v>471</v>
      </c>
      <c r="D35" s="303" t="s">
        <v>332</v>
      </c>
      <c r="E35" s="320" t="s">
        <v>77</v>
      </c>
      <c r="F35" s="321" t="e">
        <f>[4]роспись!G46</f>
        <v>#REF!</v>
      </c>
      <c r="G35" s="321"/>
      <c r="H35" s="321" t="s">
        <v>188</v>
      </c>
      <c r="I35" s="304" t="e">
        <f>#REF!+#REF!</f>
        <v>#REF!</v>
      </c>
      <c r="J35" s="304" t="e">
        <f>#REF!+#REF!</f>
        <v>#REF!</v>
      </c>
      <c r="K35" s="304" t="e">
        <f>#REF!+#REF!</f>
        <v>#REF!</v>
      </c>
      <c r="L35" s="308">
        <f>'Вед. 2021 (прил 4)'!N51</f>
        <v>20</v>
      </c>
      <c r="Q35" s="279"/>
    </row>
    <row r="36" spans="1:17" ht="20.25" customHeight="1">
      <c r="A36" s="299" t="s">
        <v>497</v>
      </c>
      <c r="B36" s="295" t="s">
        <v>46</v>
      </c>
      <c r="C36" s="295" t="s">
        <v>500</v>
      </c>
      <c r="D36" s="320"/>
      <c r="E36" s="321"/>
      <c r="F36" s="321"/>
      <c r="G36" s="321"/>
      <c r="H36" s="307"/>
      <c r="I36" s="307"/>
      <c r="J36" s="307"/>
      <c r="K36" s="323"/>
      <c r="L36" s="324">
        <f>L37</f>
        <v>334.8</v>
      </c>
      <c r="Q36" s="279"/>
    </row>
    <row r="37" spans="1:17" ht="19.5" customHeight="1">
      <c r="A37" s="311" t="s">
        <v>498</v>
      </c>
      <c r="B37" s="303" t="s">
        <v>46</v>
      </c>
      <c r="C37" s="303" t="s">
        <v>500</v>
      </c>
      <c r="D37" s="320" t="s">
        <v>319</v>
      </c>
      <c r="E37" s="321"/>
      <c r="F37" s="321"/>
      <c r="G37" s="321"/>
      <c r="H37" s="307"/>
      <c r="I37" s="307"/>
      <c r="J37" s="307"/>
      <c r="K37" s="323"/>
      <c r="L37" s="325">
        <f>L38</f>
        <v>334.8</v>
      </c>
      <c r="Q37" s="279"/>
    </row>
    <row r="38" spans="1:17" ht="21.75" customHeight="1">
      <c r="A38" s="277" t="s">
        <v>499</v>
      </c>
      <c r="B38" s="303" t="s">
        <v>46</v>
      </c>
      <c r="C38" s="303" t="s">
        <v>500</v>
      </c>
      <c r="D38" s="320" t="s">
        <v>320</v>
      </c>
      <c r="E38" s="321"/>
      <c r="F38" s="321"/>
      <c r="G38" s="321"/>
      <c r="H38" s="307"/>
      <c r="I38" s="307"/>
      <c r="J38" s="307"/>
      <c r="K38" s="323"/>
      <c r="L38" s="325">
        <f>'Вед. 2021 (прил 4)'!N54</f>
        <v>334.8</v>
      </c>
      <c r="Q38" s="279"/>
    </row>
    <row r="39" spans="1:17" ht="36">
      <c r="A39" s="318" t="s">
        <v>483</v>
      </c>
      <c r="B39" s="295" t="s">
        <v>46</v>
      </c>
      <c r="C39" s="326" t="s">
        <v>484</v>
      </c>
      <c r="D39" s="295"/>
      <c r="E39" s="330"/>
      <c r="F39" s="331"/>
      <c r="G39" s="332"/>
      <c r="H39" s="332"/>
      <c r="I39" s="300">
        <f>I40</f>
        <v>657.2</v>
      </c>
      <c r="J39" s="300">
        <f>J40</f>
        <v>424.8</v>
      </c>
      <c r="K39" s="300">
        <f>K40</f>
        <v>657.2</v>
      </c>
      <c r="L39" s="301">
        <f>L40</f>
        <v>900.4</v>
      </c>
      <c r="Q39" s="279"/>
    </row>
    <row r="40" spans="1:17" ht="43.5" customHeight="1">
      <c r="A40" s="333" t="s">
        <v>172</v>
      </c>
      <c r="B40" s="303" t="s">
        <v>46</v>
      </c>
      <c r="C40" s="320" t="s">
        <v>484</v>
      </c>
      <c r="D40" s="303"/>
      <c r="E40" s="330"/>
      <c r="F40" s="331"/>
      <c r="G40" s="332"/>
      <c r="H40" s="332"/>
      <c r="I40" s="305">
        <v>657.2</v>
      </c>
      <c r="J40" s="305">
        <v>424.8</v>
      </c>
      <c r="K40" s="305">
        <v>657.2</v>
      </c>
      <c r="L40" s="308">
        <f>L41+L43</f>
        <v>900.4</v>
      </c>
      <c r="Q40" s="279"/>
    </row>
    <row r="41" spans="1:17" ht="17.45" customHeight="1">
      <c r="A41" s="302" t="s">
        <v>323</v>
      </c>
      <c r="B41" s="303" t="s">
        <v>46</v>
      </c>
      <c r="C41" s="320" t="s">
        <v>484</v>
      </c>
      <c r="D41" s="303" t="s">
        <v>319</v>
      </c>
      <c r="E41" s="330"/>
      <c r="F41" s="331"/>
      <c r="G41" s="332"/>
      <c r="H41" s="332"/>
      <c r="I41" s="305"/>
      <c r="J41" s="305"/>
      <c r="K41" s="305"/>
      <c r="L41" s="308">
        <f>L42</f>
        <v>829.8</v>
      </c>
      <c r="Q41" s="279"/>
    </row>
    <row r="42" spans="1:17" ht="26.25" customHeight="1">
      <c r="A42" s="302" t="s">
        <v>324</v>
      </c>
      <c r="B42" s="303" t="s">
        <v>46</v>
      </c>
      <c r="C42" s="320" t="s">
        <v>484</v>
      </c>
      <c r="D42" s="303" t="s">
        <v>320</v>
      </c>
      <c r="E42" s="330"/>
      <c r="F42" s="331"/>
      <c r="G42" s="332"/>
      <c r="H42" s="332"/>
      <c r="I42" s="305"/>
      <c r="J42" s="305"/>
      <c r="K42" s="305"/>
      <c r="L42" s="308">
        <f>'Вед. 2021 (прил 4)'!N57</f>
        <v>829.8</v>
      </c>
      <c r="Q42" s="279"/>
    </row>
    <row r="43" spans="1:17" ht="13.15" customHeight="1">
      <c r="A43" s="316" t="s">
        <v>326</v>
      </c>
      <c r="B43" s="303" t="s">
        <v>46</v>
      </c>
      <c r="C43" s="320" t="s">
        <v>484</v>
      </c>
      <c r="D43" s="303" t="s">
        <v>325</v>
      </c>
      <c r="E43" s="330"/>
      <c r="F43" s="331"/>
      <c r="G43" s="332"/>
      <c r="H43" s="332"/>
      <c r="I43" s="305"/>
      <c r="J43" s="305"/>
      <c r="K43" s="305"/>
      <c r="L43" s="308">
        <f>L44</f>
        <v>70.599999999999994</v>
      </c>
      <c r="Q43" s="279"/>
    </row>
    <row r="44" spans="1:17" ht="1.9" hidden="1" customHeight="1">
      <c r="A44" s="302" t="s">
        <v>295</v>
      </c>
      <c r="B44" s="303" t="s">
        <v>46</v>
      </c>
      <c r="C44" s="320" t="s">
        <v>484</v>
      </c>
      <c r="D44" s="303" t="s">
        <v>246</v>
      </c>
      <c r="E44" s="330"/>
      <c r="F44" s="331"/>
      <c r="G44" s="332"/>
      <c r="H44" s="332"/>
      <c r="I44" s="305"/>
      <c r="J44" s="305"/>
      <c r="K44" s="305"/>
      <c r="L44" s="308">
        <f>'Вед. 2021 (прил 4)'!N59</f>
        <v>70.599999999999994</v>
      </c>
      <c r="Q44" s="279"/>
    </row>
    <row r="45" spans="1:17" ht="0.6" hidden="1" customHeight="1">
      <c r="A45" s="293" t="s">
        <v>74</v>
      </c>
      <c r="B45" s="295" t="s">
        <v>14</v>
      </c>
      <c r="C45" s="303"/>
      <c r="D45" s="303"/>
      <c r="E45" s="330"/>
      <c r="F45" s="331"/>
      <c r="G45" s="332"/>
      <c r="H45" s="332"/>
      <c r="I45" s="305"/>
      <c r="J45" s="305"/>
      <c r="K45" s="305"/>
      <c r="L45" s="301">
        <f>L46</f>
        <v>0</v>
      </c>
      <c r="Q45" s="279"/>
    </row>
    <row r="46" spans="1:17" ht="0.6" hidden="1" customHeight="1">
      <c r="A46" s="318" t="s">
        <v>511</v>
      </c>
      <c r="B46" s="295" t="s">
        <v>513</v>
      </c>
      <c r="C46" s="295" t="s">
        <v>516</v>
      </c>
      <c r="D46" s="303"/>
      <c r="E46" s="330"/>
      <c r="F46" s="331"/>
      <c r="G46" s="332"/>
      <c r="H46" s="332"/>
      <c r="I46" s="305"/>
      <c r="J46" s="305"/>
      <c r="K46" s="305"/>
      <c r="L46" s="301">
        <f>L47</f>
        <v>0</v>
      </c>
      <c r="Q46" s="279"/>
    </row>
    <row r="47" spans="1:17" ht="0.6" hidden="1" customHeight="1">
      <c r="A47" s="333" t="s">
        <v>514</v>
      </c>
      <c r="B47" s="320" t="s">
        <v>513</v>
      </c>
      <c r="C47" s="320" t="s">
        <v>516</v>
      </c>
      <c r="D47" s="303" t="s">
        <v>325</v>
      </c>
      <c r="E47" s="330"/>
      <c r="F47" s="331"/>
      <c r="G47" s="332"/>
      <c r="H47" s="332"/>
      <c r="I47" s="305"/>
      <c r="J47" s="305"/>
      <c r="K47" s="305"/>
      <c r="L47" s="308">
        <f>L48</f>
        <v>0</v>
      </c>
      <c r="Q47" s="279"/>
    </row>
    <row r="48" spans="1:17" ht="18.600000000000001" customHeight="1">
      <c r="A48" s="333" t="s">
        <v>515</v>
      </c>
      <c r="B48" s="320" t="s">
        <v>513</v>
      </c>
      <c r="C48" s="320" t="s">
        <v>516</v>
      </c>
      <c r="D48" s="303" t="s">
        <v>246</v>
      </c>
      <c r="E48" s="330"/>
      <c r="F48" s="331"/>
      <c r="G48" s="332"/>
      <c r="H48" s="332"/>
      <c r="I48" s="305"/>
      <c r="J48" s="305"/>
      <c r="K48" s="305"/>
      <c r="L48" s="308">
        <f>'[5]Вед. 2020 (прил 4)'!N34</f>
        <v>0</v>
      </c>
      <c r="Q48" s="279"/>
    </row>
    <row r="49" spans="1:17" ht="20.25" customHeight="1">
      <c r="A49" s="318" t="s">
        <v>560</v>
      </c>
      <c r="B49" s="326" t="s">
        <v>513</v>
      </c>
      <c r="C49" s="326" t="s">
        <v>561</v>
      </c>
      <c r="D49" s="295"/>
      <c r="E49" s="334"/>
      <c r="F49" s="335"/>
      <c r="G49" s="336"/>
      <c r="H49" s="336"/>
      <c r="I49" s="300"/>
      <c r="J49" s="300"/>
      <c r="K49" s="300"/>
      <c r="L49" s="301">
        <f>L50+L51</f>
        <v>2286.4</v>
      </c>
      <c r="Q49" s="279"/>
    </row>
    <row r="50" spans="1:17" ht="18" customHeight="1">
      <c r="A50" s="319" t="s">
        <v>562</v>
      </c>
      <c r="B50" s="303" t="s">
        <v>513</v>
      </c>
      <c r="C50" s="303" t="s">
        <v>563</v>
      </c>
      <c r="D50" s="303" t="s">
        <v>320</v>
      </c>
      <c r="E50" s="334"/>
      <c r="F50" s="335"/>
      <c r="G50" s="336"/>
      <c r="H50" s="336"/>
      <c r="I50" s="300"/>
      <c r="J50" s="300"/>
      <c r="K50" s="300"/>
      <c r="L50" s="308">
        <f>'Вед. 2021 (прил 4)'!N39</f>
        <v>839.6</v>
      </c>
      <c r="Q50" s="279"/>
    </row>
    <row r="51" spans="1:17" ht="21.75" customHeight="1">
      <c r="A51" s="319" t="s">
        <v>564</v>
      </c>
      <c r="B51" s="303" t="s">
        <v>513</v>
      </c>
      <c r="C51" s="303" t="s">
        <v>563</v>
      </c>
      <c r="D51" s="303" t="s">
        <v>246</v>
      </c>
      <c r="E51" s="334"/>
      <c r="F51" s="335"/>
      <c r="G51" s="336"/>
      <c r="H51" s="336"/>
      <c r="I51" s="300"/>
      <c r="J51" s="300"/>
      <c r="K51" s="300"/>
      <c r="L51" s="308">
        <f>'Вед. 2021 (прил 4)'!N40</f>
        <v>1446.8</v>
      </c>
      <c r="Q51" s="279"/>
    </row>
    <row r="52" spans="1:17" ht="17.25" customHeight="1">
      <c r="A52" s="318" t="s">
        <v>294</v>
      </c>
      <c r="B52" s="295" t="s">
        <v>177</v>
      </c>
      <c r="C52" s="295"/>
      <c r="D52" s="295"/>
      <c r="E52" s="303"/>
      <c r="F52" s="304">
        <f>F53</f>
        <v>80</v>
      </c>
      <c r="G52" s="304">
        <f t="shared" ref="G52:L52" si="1">G53</f>
        <v>69.900000000000006</v>
      </c>
      <c r="H52" s="304">
        <f t="shared" si="1"/>
        <v>80</v>
      </c>
      <c r="I52" s="337">
        <f t="shared" si="1"/>
        <v>50</v>
      </c>
      <c r="J52" s="337">
        <f t="shared" si="1"/>
        <v>0</v>
      </c>
      <c r="K52" s="337">
        <f t="shared" si="1"/>
        <v>0</v>
      </c>
      <c r="L52" s="301">
        <f t="shared" si="1"/>
        <v>20</v>
      </c>
      <c r="Q52" s="279"/>
    </row>
    <row r="53" spans="1:17" ht="20.45" customHeight="1">
      <c r="A53" s="299" t="s">
        <v>163</v>
      </c>
      <c r="B53" s="326" t="s">
        <v>177</v>
      </c>
      <c r="C53" s="326" t="s">
        <v>435</v>
      </c>
      <c r="D53" s="326"/>
      <c r="E53" s="295"/>
      <c r="F53" s="296">
        <v>80</v>
      </c>
      <c r="G53" s="296">
        <v>69.900000000000006</v>
      </c>
      <c r="H53" s="296">
        <v>80</v>
      </c>
      <c r="I53" s="328">
        <f>I55</f>
        <v>50</v>
      </c>
      <c r="J53" s="328">
        <f>J55</f>
        <v>0</v>
      </c>
      <c r="K53" s="328">
        <f>K55</f>
        <v>0</v>
      </c>
      <c r="L53" s="329">
        <f>L55</f>
        <v>20</v>
      </c>
      <c r="Q53" s="279"/>
    </row>
    <row r="54" spans="1:17" ht="19.899999999999999" customHeight="1">
      <c r="A54" s="278" t="s">
        <v>331</v>
      </c>
      <c r="B54" s="320" t="s">
        <v>177</v>
      </c>
      <c r="C54" s="320" t="s">
        <v>435</v>
      </c>
      <c r="D54" s="320" t="s">
        <v>330</v>
      </c>
      <c r="E54" s="295"/>
      <c r="F54" s="338">
        <f t="shared" ref="F54:H55" si="2">F55</f>
        <v>100</v>
      </c>
      <c r="G54" s="338">
        <f t="shared" si="2"/>
        <v>0</v>
      </c>
      <c r="H54" s="338">
        <f t="shared" si="2"/>
        <v>100</v>
      </c>
      <c r="I54" s="305">
        <v>50</v>
      </c>
      <c r="J54" s="338"/>
      <c r="K54" s="338">
        <v>0</v>
      </c>
      <c r="L54" s="308">
        <f>L55</f>
        <v>20</v>
      </c>
      <c r="Q54" s="279"/>
    </row>
    <row r="55" spans="1:17" ht="20.45" customHeight="1">
      <c r="A55" s="302" t="s">
        <v>247</v>
      </c>
      <c r="B55" s="320" t="s">
        <v>177</v>
      </c>
      <c r="C55" s="320" t="s">
        <v>435</v>
      </c>
      <c r="D55" s="320" t="s">
        <v>248</v>
      </c>
      <c r="E55" s="295"/>
      <c r="F55" s="338">
        <f t="shared" si="2"/>
        <v>100</v>
      </c>
      <c r="G55" s="338">
        <f t="shared" si="2"/>
        <v>0</v>
      </c>
      <c r="H55" s="338">
        <f t="shared" si="2"/>
        <v>100</v>
      </c>
      <c r="I55" s="305">
        <v>50</v>
      </c>
      <c r="J55" s="338"/>
      <c r="K55" s="338">
        <v>0</v>
      </c>
      <c r="L55" s="308">
        <f>'Вед. 2021 (прил 4)'!N63</f>
        <v>20</v>
      </c>
      <c r="Q55" s="279"/>
    </row>
    <row r="56" spans="1:17" ht="28.5" customHeight="1">
      <c r="A56" s="318" t="s">
        <v>30</v>
      </c>
      <c r="B56" s="295" t="s">
        <v>178</v>
      </c>
      <c r="C56" s="295"/>
      <c r="D56" s="295"/>
      <c r="E56" s="303"/>
      <c r="F56" s="304">
        <v>100</v>
      </c>
      <c r="G56" s="304"/>
      <c r="H56" s="304">
        <v>100</v>
      </c>
      <c r="I56" s="337" t="e">
        <f>#REF!+#REF!+I69+#REF!+I78+I75</f>
        <v>#REF!</v>
      </c>
      <c r="J56" s="337" t="e">
        <f>#REF!+#REF!+J69+#REF!+J78+J75</f>
        <v>#REF!</v>
      </c>
      <c r="K56" s="337" t="e">
        <f>#REF!+#REF!+K69+#REF!+K78+K75</f>
        <v>#REF!</v>
      </c>
      <c r="L56" s="301">
        <f>L57+L60+L69+L72+L75+L78+L81+L84+L63+L66</f>
        <v>2009.6</v>
      </c>
      <c r="Q56" s="279"/>
    </row>
    <row r="57" spans="1:17" ht="31.5" customHeight="1">
      <c r="A57" s="299" t="s">
        <v>164</v>
      </c>
      <c r="B57" s="295" t="s">
        <v>178</v>
      </c>
      <c r="C57" s="295" t="s">
        <v>439</v>
      </c>
      <c r="D57" s="303"/>
      <c r="E57" s="303"/>
      <c r="F57" s="303"/>
      <c r="G57" s="304"/>
      <c r="H57" s="304"/>
      <c r="I57" s="305"/>
      <c r="J57" s="340"/>
      <c r="K57" s="339"/>
      <c r="L57" s="301" t="str">
        <f>L59</f>
        <v>50,0</v>
      </c>
      <c r="Q57" s="279"/>
    </row>
    <row r="58" spans="1:17" ht="20.25" customHeight="1">
      <c r="A58" s="302" t="s">
        <v>565</v>
      </c>
      <c r="B58" s="303" t="s">
        <v>178</v>
      </c>
      <c r="C58" s="303" t="s">
        <v>439</v>
      </c>
      <c r="D58" s="303" t="s">
        <v>325</v>
      </c>
      <c r="E58" s="302" t="s">
        <v>565</v>
      </c>
      <c r="F58" s="303" t="s">
        <v>178</v>
      </c>
      <c r="G58" s="303" t="s">
        <v>439</v>
      </c>
      <c r="H58" s="303" t="s">
        <v>325</v>
      </c>
      <c r="I58" s="302" t="s">
        <v>565</v>
      </c>
      <c r="J58" s="303" t="s">
        <v>178</v>
      </c>
      <c r="K58" s="303" t="s">
        <v>439</v>
      </c>
      <c r="L58" s="303" t="s">
        <v>606</v>
      </c>
      <c r="Q58" s="279"/>
    </row>
    <row r="59" spans="1:17" ht="23.45" customHeight="1">
      <c r="A59" s="302" t="s">
        <v>566</v>
      </c>
      <c r="B59" s="303" t="s">
        <v>178</v>
      </c>
      <c r="C59" s="303" t="s">
        <v>439</v>
      </c>
      <c r="D59" s="303" t="s">
        <v>246</v>
      </c>
      <c r="E59" s="341"/>
      <c r="F59" s="303"/>
      <c r="G59" s="303"/>
      <c r="H59" s="303"/>
      <c r="I59" s="342"/>
      <c r="J59" s="343"/>
      <c r="K59" s="343"/>
      <c r="L59" s="303" t="s">
        <v>606</v>
      </c>
      <c r="Q59" s="279"/>
    </row>
    <row r="60" spans="1:17" ht="20.25" customHeight="1">
      <c r="A60" s="318" t="s">
        <v>375</v>
      </c>
      <c r="B60" s="295" t="s">
        <v>178</v>
      </c>
      <c r="C60" s="295" t="s">
        <v>440</v>
      </c>
      <c r="D60" s="295"/>
      <c r="E60" s="295"/>
      <c r="F60" s="296" t="e">
        <f>F62</f>
        <v>#REF!</v>
      </c>
      <c r="G60" s="296" t="e">
        <f t="shared" ref="G60:L60" si="3">G62</f>
        <v>#REF!</v>
      </c>
      <c r="H60" s="296" t="e">
        <f t="shared" si="3"/>
        <v>#REF!</v>
      </c>
      <c r="I60" s="300">
        <f t="shared" si="3"/>
        <v>400</v>
      </c>
      <c r="J60" s="300">
        <f t="shared" si="3"/>
        <v>323.89999999999998</v>
      </c>
      <c r="K60" s="300">
        <f t="shared" si="3"/>
        <v>400</v>
      </c>
      <c r="L60" s="301">
        <f t="shared" si="3"/>
        <v>789.8</v>
      </c>
      <c r="Q60" s="279"/>
    </row>
    <row r="61" spans="1:17" ht="19.149999999999999" customHeight="1">
      <c r="A61" s="316" t="s">
        <v>326</v>
      </c>
      <c r="B61" s="303" t="s">
        <v>178</v>
      </c>
      <c r="C61" s="303" t="s">
        <v>440</v>
      </c>
      <c r="D61" s="303" t="s">
        <v>325</v>
      </c>
      <c r="E61" s="303"/>
      <c r="F61" s="304" t="e">
        <f>#REF!+F62</f>
        <v>#REF!</v>
      </c>
      <c r="G61" s="304" t="e">
        <f>#REF!+G62</f>
        <v>#REF!</v>
      </c>
      <c r="H61" s="304" t="e">
        <f>#REF!+H62</f>
        <v>#REF!</v>
      </c>
      <c r="I61" s="305">
        <v>400</v>
      </c>
      <c r="J61" s="304">
        <v>323.89999999999998</v>
      </c>
      <c r="K61" s="304">
        <v>400</v>
      </c>
      <c r="L61" s="308">
        <f>L62</f>
        <v>789.8</v>
      </c>
      <c r="Q61" s="279"/>
    </row>
    <row r="62" spans="1:17" ht="18.600000000000001" customHeight="1">
      <c r="A62" s="302" t="s">
        <v>295</v>
      </c>
      <c r="B62" s="303" t="s">
        <v>178</v>
      </c>
      <c r="C62" s="303" t="s">
        <v>440</v>
      </c>
      <c r="D62" s="303" t="s">
        <v>246</v>
      </c>
      <c r="E62" s="303"/>
      <c r="F62" s="304" t="e">
        <f>#REF!+F78</f>
        <v>#REF!</v>
      </c>
      <c r="G62" s="304" t="e">
        <f>#REF!+G78</f>
        <v>#REF!</v>
      </c>
      <c r="H62" s="304" t="e">
        <f>#REF!+H78</f>
        <v>#REF!</v>
      </c>
      <c r="I62" s="305">
        <v>400</v>
      </c>
      <c r="J62" s="304">
        <v>323.89999999999998</v>
      </c>
      <c r="K62" s="304">
        <v>400</v>
      </c>
      <c r="L62" s="308">
        <f>'Вед. 2021 (прил 4)'!N67</f>
        <v>789.8</v>
      </c>
      <c r="Q62" s="279"/>
    </row>
    <row r="63" spans="1:17" ht="30" customHeight="1">
      <c r="A63" s="318" t="s">
        <v>481</v>
      </c>
      <c r="B63" s="326" t="s">
        <v>178</v>
      </c>
      <c r="C63" s="326" t="s">
        <v>482</v>
      </c>
      <c r="D63" s="326"/>
      <c r="E63" s="303"/>
      <c r="F63" s="304"/>
      <c r="G63" s="304"/>
      <c r="H63" s="304"/>
      <c r="I63" s="305"/>
      <c r="J63" s="307"/>
      <c r="K63" s="307"/>
      <c r="L63" s="301">
        <f>L64</f>
        <v>7.8</v>
      </c>
      <c r="Q63" s="279"/>
    </row>
    <row r="64" spans="1:17" ht="20.45" customHeight="1">
      <c r="A64" s="316" t="s">
        <v>326</v>
      </c>
      <c r="B64" s="303" t="s">
        <v>178</v>
      </c>
      <c r="C64" s="320" t="s">
        <v>482</v>
      </c>
      <c r="D64" s="303" t="s">
        <v>325</v>
      </c>
      <c r="E64" s="303"/>
      <c r="F64" s="304"/>
      <c r="G64" s="304"/>
      <c r="H64" s="304"/>
      <c r="I64" s="305"/>
      <c r="J64" s="307"/>
      <c r="K64" s="307"/>
      <c r="L64" s="308">
        <f>L65</f>
        <v>7.8</v>
      </c>
      <c r="Q64" s="279"/>
    </row>
    <row r="65" spans="1:17" ht="15" customHeight="1">
      <c r="A65" s="302" t="s">
        <v>295</v>
      </c>
      <c r="B65" s="303" t="s">
        <v>178</v>
      </c>
      <c r="C65" s="320" t="s">
        <v>482</v>
      </c>
      <c r="D65" s="303" t="s">
        <v>246</v>
      </c>
      <c r="E65" s="320" t="s">
        <v>77</v>
      </c>
      <c r="F65" s="321">
        <f>[4]роспись!H70</f>
        <v>796</v>
      </c>
      <c r="G65" s="321"/>
      <c r="H65" s="321" t="s">
        <v>188</v>
      </c>
      <c r="I65" s="305" t="e">
        <f>#REF!+#REF!</f>
        <v>#REF!</v>
      </c>
      <c r="J65" s="305" t="e">
        <f>#REF!+#REF!</f>
        <v>#REF!</v>
      </c>
      <c r="K65" s="305" t="e">
        <f>#REF!+#REF!</f>
        <v>#REF!</v>
      </c>
      <c r="L65" s="308">
        <f>'Вед. 2021 (прил 4)'!N73</f>
        <v>7.8</v>
      </c>
      <c r="Q65" s="279"/>
    </row>
    <row r="66" spans="1:17" ht="38.25" customHeight="1">
      <c r="A66" s="318" t="s">
        <v>249</v>
      </c>
      <c r="B66" s="295" t="s">
        <v>178</v>
      </c>
      <c r="C66" s="295" t="s">
        <v>443</v>
      </c>
      <c r="D66" s="295"/>
      <c r="E66" s="303"/>
      <c r="F66" s="304">
        <f>F68</f>
        <v>70</v>
      </c>
      <c r="G66" s="304">
        <f t="shared" ref="G66:L66" si="4">G68</f>
        <v>0</v>
      </c>
      <c r="H66" s="304">
        <f t="shared" si="4"/>
        <v>20</v>
      </c>
      <c r="I66" s="300">
        <f t="shared" si="4"/>
        <v>60</v>
      </c>
      <c r="J66" s="300">
        <f t="shared" si="4"/>
        <v>30</v>
      </c>
      <c r="K66" s="300">
        <f t="shared" si="4"/>
        <v>60</v>
      </c>
      <c r="L66" s="301">
        <f t="shared" si="4"/>
        <v>84</v>
      </c>
      <c r="Q66" s="279"/>
    </row>
    <row r="67" spans="1:17" ht="22.5" customHeight="1">
      <c r="A67" s="319" t="s">
        <v>331</v>
      </c>
      <c r="B67" s="303" t="s">
        <v>178</v>
      </c>
      <c r="C67" s="303" t="s">
        <v>443</v>
      </c>
      <c r="D67" s="303" t="s">
        <v>330</v>
      </c>
      <c r="E67" s="303"/>
      <c r="F67" s="304">
        <v>70</v>
      </c>
      <c r="G67" s="304"/>
      <c r="H67" s="304">
        <v>20</v>
      </c>
      <c r="I67" s="305">
        <v>60</v>
      </c>
      <c r="J67" s="313">
        <v>30</v>
      </c>
      <c r="K67" s="314">
        <v>60</v>
      </c>
      <c r="L67" s="308">
        <f>L68</f>
        <v>84</v>
      </c>
      <c r="Q67" s="279"/>
    </row>
    <row r="68" spans="1:17" ht="23.25" customHeight="1">
      <c r="A68" s="319" t="s">
        <v>333</v>
      </c>
      <c r="B68" s="303" t="s">
        <v>178</v>
      </c>
      <c r="C68" s="303" t="s">
        <v>443</v>
      </c>
      <c r="D68" s="303" t="s">
        <v>332</v>
      </c>
      <c r="E68" s="303"/>
      <c r="F68" s="304">
        <v>70</v>
      </c>
      <c r="G68" s="304"/>
      <c r="H68" s="304">
        <v>20</v>
      </c>
      <c r="I68" s="305">
        <v>60</v>
      </c>
      <c r="J68" s="313">
        <v>30</v>
      </c>
      <c r="K68" s="314">
        <v>60</v>
      </c>
      <c r="L68" s="308">
        <f>'Вед. 2021 (прил 4)'!N31</f>
        <v>84</v>
      </c>
      <c r="Q68" s="279"/>
    </row>
    <row r="69" spans="1:17" ht="42" customHeight="1">
      <c r="A69" s="318" t="s">
        <v>374</v>
      </c>
      <c r="B69" s="295" t="s">
        <v>178</v>
      </c>
      <c r="C69" s="295" t="s">
        <v>446</v>
      </c>
      <c r="D69" s="295"/>
      <c r="E69" s="295"/>
      <c r="F69" s="296" t="e">
        <f>F71</f>
        <v>#REF!</v>
      </c>
      <c r="G69" s="296" t="e">
        <f t="shared" ref="G69:L69" si="5">G71</f>
        <v>#REF!</v>
      </c>
      <c r="H69" s="296" t="e">
        <f t="shared" si="5"/>
        <v>#REF!</v>
      </c>
      <c r="I69" s="300">
        <f t="shared" si="5"/>
        <v>400</v>
      </c>
      <c r="J69" s="300">
        <f t="shared" si="5"/>
        <v>323.89999999999998</v>
      </c>
      <c r="K69" s="300">
        <f t="shared" si="5"/>
        <v>400</v>
      </c>
      <c r="L69" s="301">
        <f t="shared" si="5"/>
        <v>900</v>
      </c>
      <c r="Q69" s="279"/>
    </row>
    <row r="70" spans="1:17" ht="27" customHeight="1">
      <c r="A70" s="316" t="s">
        <v>326</v>
      </c>
      <c r="B70" s="303" t="s">
        <v>178</v>
      </c>
      <c r="C70" s="303" t="s">
        <v>446</v>
      </c>
      <c r="D70" s="303" t="s">
        <v>325</v>
      </c>
      <c r="E70" s="303"/>
      <c r="F70" s="304" t="e">
        <f>#REF!+F71</f>
        <v>#REF!</v>
      </c>
      <c r="G70" s="304" t="e">
        <f>#REF!+G71</f>
        <v>#REF!</v>
      </c>
      <c r="H70" s="304" t="e">
        <f>#REF!+H71</f>
        <v>#REF!</v>
      </c>
      <c r="I70" s="305">
        <v>400</v>
      </c>
      <c r="J70" s="304">
        <v>323.89999999999998</v>
      </c>
      <c r="K70" s="304">
        <v>400</v>
      </c>
      <c r="L70" s="308">
        <f>L71</f>
        <v>900</v>
      </c>
      <c r="Q70" s="279"/>
    </row>
    <row r="71" spans="1:17" ht="24.6" customHeight="1">
      <c r="A71" s="302" t="s">
        <v>295</v>
      </c>
      <c r="B71" s="303" t="s">
        <v>178</v>
      </c>
      <c r="C71" s="303" t="s">
        <v>446</v>
      </c>
      <c r="D71" s="303" t="s">
        <v>246</v>
      </c>
      <c r="E71" s="303"/>
      <c r="F71" s="304" t="e">
        <f>#REF!+#REF!</f>
        <v>#REF!</v>
      </c>
      <c r="G71" s="304" t="e">
        <f>#REF!+#REF!</f>
        <v>#REF!</v>
      </c>
      <c r="H71" s="304" t="e">
        <f>#REF!+#REF!</f>
        <v>#REF!</v>
      </c>
      <c r="I71" s="305">
        <v>400</v>
      </c>
      <c r="J71" s="304">
        <v>323.89999999999998</v>
      </c>
      <c r="K71" s="304">
        <v>400</v>
      </c>
      <c r="L71" s="308">
        <f>'Вед. 2021 (прил 4)'!N76</f>
        <v>900</v>
      </c>
      <c r="Q71" s="279"/>
    </row>
    <row r="72" spans="1:17" ht="42.75" customHeight="1">
      <c r="A72" s="318" t="s">
        <v>416</v>
      </c>
      <c r="B72" s="295" t="s">
        <v>178</v>
      </c>
      <c r="C72" s="295" t="s">
        <v>441</v>
      </c>
      <c r="D72" s="295"/>
      <c r="E72" s="303"/>
      <c r="F72" s="304">
        <f>F74</f>
        <v>70</v>
      </c>
      <c r="G72" s="304">
        <f t="shared" ref="G72:L72" si="6">G74</f>
        <v>0</v>
      </c>
      <c r="H72" s="304">
        <f t="shared" si="6"/>
        <v>20</v>
      </c>
      <c r="I72" s="300">
        <f t="shared" si="6"/>
        <v>60</v>
      </c>
      <c r="J72" s="300">
        <f t="shared" si="6"/>
        <v>30</v>
      </c>
      <c r="K72" s="300">
        <f t="shared" si="6"/>
        <v>60</v>
      </c>
      <c r="L72" s="301">
        <f t="shared" si="6"/>
        <v>20</v>
      </c>
      <c r="Q72" s="279"/>
    </row>
    <row r="73" spans="1:17" ht="23.25" customHeight="1">
      <c r="A73" s="316" t="s">
        <v>326</v>
      </c>
      <c r="B73" s="303" t="s">
        <v>178</v>
      </c>
      <c r="C73" s="303" t="s">
        <v>441</v>
      </c>
      <c r="D73" s="303" t="s">
        <v>325</v>
      </c>
      <c r="E73" s="303"/>
      <c r="F73" s="304">
        <v>70</v>
      </c>
      <c r="G73" s="304"/>
      <c r="H73" s="304">
        <v>20</v>
      </c>
      <c r="I73" s="305">
        <v>60</v>
      </c>
      <c r="J73" s="313">
        <v>30</v>
      </c>
      <c r="K73" s="314">
        <v>60</v>
      </c>
      <c r="L73" s="308">
        <f>L74</f>
        <v>20</v>
      </c>
      <c r="Q73" s="279"/>
    </row>
    <row r="74" spans="1:17" ht="23.45" customHeight="1">
      <c r="A74" s="302" t="s">
        <v>295</v>
      </c>
      <c r="B74" s="303" t="s">
        <v>178</v>
      </c>
      <c r="C74" s="303" t="s">
        <v>441</v>
      </c>
      <c r="D74" s="303" t="s">
        <v>246</v>
      </c>
      <c r="E74" s="303"/>
      <c r="F74" s="304">
        <v>70</v>
      </c>
      <c r="G74" s="304"/>
      <c r="H74" s="304">
        <v>20</v>
      </c>
      <c r="I74" s="305">
        <v>60</v>
      </c>
      <c r="J74" s="313">
        <v>30</v>
      </c>
      <c r="K74" s="314">
        <v>60</v>
      </c>
      <c r="L74" s="308">
        <f>'Вед. 2021 (прил 4)'!N79</f>
        <v>20</v>
      </c>
      <c r="Q74" s="279"/>
    </row>
    <row r="75" spans="1:17" ht="40.5" customHeight="1">
      <c r="A75" s="318" t="s">
        <v>491</v>
      </c>
      <c r="B75" s="295" t="s">
        <v>178</v>
      </c>
      <c r="C75" s="295" t="s">
        <v>444</v>
      </c>
      <c r="D75" s="295"/>
      <c r="E75" s="303"/>
      <c r="F75" s="304"/>
      <c r="G75" s="304"/>
      <c r="H75" s="304"/>
      <c r="I75" s="344">
        <f>I77</f>
        <v>170</v>
      </c>
      <c r="J75" s="344">
        <f>J77</f>
        <v>150</v>
      </c>
      <c r="K75" s="344">
        <f>K77</f>
        <v>170</v>
      </c>
      <c r="L75" s="345">
        <f>L77</f>
        <v>12</v>
      </c>
      <c r="Q75" s="279"/>
    </row>
    <row r="76" spans="1:17" ht="21" customHeight="1">
      <c r="A76" s="316" t="s">
        <v>326</v>
      </c>
      <c r="B76" s="346" t="s">
        <v>178</v>
      </c>
      <c r="C76" s="303" t="s">
        <v>444</v>
      </c>
      <c r="D76" s="346" t="s">
        <v>325</v>
      </c>
      <c r="E76" s="303"/>
      <c r="F76" s="304"/>
      <c r="G76" s="304"/>
      <c r="H76" s="304"/>
      <c r="I76" s="312">
        <v>170</v>
      </c>
      <c r="J76" s="304">
        <v>150</v>
      </c>
      <c r="K76" s="304">
        <v>170</v>
      </c>
      <c r="L76" s="308">
        <f>L77</f>
        <v>12</v>
      </c>
      <c r="Q76" s="279"/>
    </row>
    <row r="77" spans="1:17" ht="32.25" customHeight="1">
      <c r="A77" s="302" t="s">
        <v>295</v>
      </c>
      <c r="B77" s="346" t="s">
        <v>178</v>
      </c>
      <c r="C77" s="303" t="s">
        <v>444</v>
      </c>
      <c r="D77" s="346" t="s">
        <v>246</v>
      </c>
      <c r="E77" s="303"/>
      <c r="F77" s="304"/>
      <c r="G77" s="304"/>
      <c r="H77" s="304"/>
      <c r="I77" s="312">
        <v>170</v>
      </c>
      <c r="J77" s="304">
        <v>150</v>
      </c>
      <c r="K77" s="304">
        <v>170</v>
      </c>
      <c r="L77" s="308">
        <f>'Вед. 2021 (прил 4)'!N82</f>
        <v>12</v>
      </c>
      <c r="Q77" s="279"/>
    </row>
    <row r="78" spans="1:17" ht="45" customHeight="1">
      <c r="A78" s="318" t="s">
        <v>430</v>
      </c>
      <c r="B78" s="295" t="s">
        <v>178</v>
      </c>
      <c r="C78" s="295" t="s">
        <v>442</v>
      </c>
      <c r="D78" s="295"/>
      <c r="E78" s="295"/>
      <c r="F78" s="296" t="e">
        <f>F80+F88+#REF!+#REF!</f>
        <v>#REF!</v>
      </c>
      <c r="G78" s="296" t="e">
        <f>G80+G88+#REF!+#REF!</f>
        <v>#REF!</v>
      </c>
      <c r="H78" s="296" t="e">
        <f>H80+H88+#REF!+#REF!</f>
        <v>#REF!</v>
      </c>
      <c r="I78" s="300">
        <f>I80</f>
        <v>92</v>
      </c>
      <c r="J78" s="300">
        <f>J80</f>
        <v>48.2</v>
      </c>
      <c r="K78" s="300">
        <f>K80</f>
        <v>92</v>
      </c>
      <c r="L78" s="301">
        <f>L80</f>
        <v>128</v>
      </c>
      <c r="Q78" s="279"/>
    </row>
    <row r="79" spans="1:17" ht="18" customHeight="1">
      <c r="A79" s="316" t="s">
        <v>326</v>
      </c>
      <c r="B79" s="303" t="s">
        <v>178</v>
      </c>
      <c r="C79" s="303" t="s">
        <v>442</v>
      </c>
      <c r="D79" s="303" t="s">
        <v>325</v>
      </c>
      <c r="E79" s="303"/>
      <c r="F79" s="304"/>
      <c r="G79" s="304"/>
      <c r="H79" s="304"/>
      <c r="I79" s="305">
        <v>92</v>
      </c>
      <c r="J79" s="304">
        <v>48.2</v>
      </c>
      <c r="K79" s="304">
        <v>92</v>
      </c>
      <c r="L79" s="308">
        <f>L80</f>
        <v>128</v>
      </c>
      <c r="Q79" s="279"/>
    </row>
    <row r="80" spans="1:17" ht="33.6" customHeight="1">
      <c r="A80" s="302" t="s">
        <v>295</v>
      </c>
      <c r="B80" s="303" t="s">
        <v>178</v>
      </c>
      <c r="C80" s="303" t="s">
        <v>442</v>
      </c>
      <c r="D80" s="303" t="s">
        <v>246</v>
      </c>
      <c r="E80" s="303"/>
      <c r="F80" s="304"/>
      <c r="G80" s="304"/>
      <c r="H80" s="304"/>
      <c r="I80" s="305">
        <v>92</v>
      </c>
      <c r="J80" s="304">
        <v>48.2</v>
      </c>
      <c r="K80" s="304">
        <v>92</v>
      </c>
      <c r="L80" s="308">
        <f>'Вед. 2021 (прил 4)'!N85</f>
        <v>128</v>
      </c>
      <c r="Q80" s="279"/>
    </row>
    <row r="81" spans="1:17" ht="44.25" customHeight="1">
      <c r="A81" s="318" t="s">
        <v>376</v>
      </c>
      <c r="B81" s="295" t="s">
        <v>178</v>
      </c>
      <c r="C81" s="295" t="s">
        <v>445</v>
      </c>
      <c r="D81" s="295"/>
      <c r="E81" s="295"/>
      <c r="F81" s="296" t="e">
        <f>F83+F89+#REF!+#REF!</f>
        <v>#REF!</v>
      </c>
      <c r="G81" s="296" t="e">
        <f>G83+G89+#REF!+#REF!</f>
        <v>#REF!</v>
      </c>
      <c r="H81" s="296" t="e">
        <f>H83+H89+#REF!+#REF!</f>
        <v>#REF!</v>
      </c>
      <c r="I81" s="300">
        <f>I83</f>
        <v>92</v>
      </c>
      <c r="J81" s="300">
        <f>J83</f>
        <v>48.2</v>
      </c>
      <c r="K81" s="300">
        <f>K83</f>
        <v>92</v>
      </c>
      <c r="L81" s="301">
        <f>L83</f>
        <v>6</v>
      </c>
      <c r="Q81" s="279"/>
    </row>
    <row r="82" spans="1:17" ht="18.75" customHeight="1">
      <c r="A82" s="316" t="s">
        <v>326</v>
      </c>
      <c r="B82" s="303" t="s">
        <v>178</v>
      </c>
      <c r="C82" s="303" t="s">
        <v>445</v>
      </c>
      <c r="D82" s="303" t="s">
        <v>325</v>
      </c>
      <c r="E82" s="303"/>
      <c r="F82" s="304"/>
      <c r="G82" s="304"/>
      <c r="H82" s="304"/>
      <c r="I82" s="305">
        <v>92</v>
      </c>
      <c r="J82" s="304">
        <v>48.2</v>
      </c>
      <c r="K82" s="304">
        <v>92</v>
      </c>
      <c r="L82" s="308">
        <f>L83</f>
        <v>6</v>
      </c>
      <c r="Q82" s="279"/>
    </row>
    <row r="83" spans="1:17" ht="21" customHeight="1">
      <c r="A83" s="302" t="s">
        <v>295</v>
      </c>
      <c r="B83" s="303" t="s">
        <v>178</v>
      </c>
      <c r="C83" s="303" t="s">
        <v>445</v>
      </c>
      <c r="D83" s="303" t="s">
        <v>246</v>
      </c>
      <c r="E83" s="303"/>
      <c r="F83" s="304"/>
      <c r="G83" s="304"/>
      <c r="H83" s="304"/>
      <c r="I83" s="305">
        <v>92</v>
      </c>
      <c r="J83" s="304">
        <v>48.2</v>
      </c>
      <c r="K83" s="304">
        <v>92</v>
      </c>
      <c r="L83" s="308">
        <f>'Вед. 2021 (прил 4)'!N88</f>
        <v>6</v>
      </c>
      <c r="Q83" s="279"/>
    </row>
    <row r="84" spans="1:17" ht="43.5" customHeight="1">
      <c r="A84" s="299" t="s">
        <v>607</v>
      </c>
      <c r="B84" s="295" t="s">
        <v>178</v>
      </c>
      <c r="C84" s="295" t="s">
        <v>492</v>
      </c>
      <c r="D84" s="295"/>
      <c r="E84" s="295" t="s">
        <v>246</v>
      </c>
      <c r="F84" s="304"/>
      <c r="G84" s="304"/>
      <c r="H84" s="304"/>
      <c r="I84" s="347"/>
      <c r="J84" s="348"/>
      <c r="K84" s="348"/>
      <c r="L84" s="301">
        <f>L85</f>
        <v>12</v>
      </c>
      <c r="Q84" s="279"/>
    </row>
    <row r="85" spans="1:17" ht="25.15" customHeight="1">
      <c r="A85" s="620" t="s">
        <v>326</v>
      </c>
      <c r="B85" s="303" t="s">
        <v>178</v>
      </c>
      <c r="C85" s="303" t="s">
        <v>492</v>
      </c>
      <c r="D85" s="303" t="s">
        <v>325</v>
      </c>
      <c r="E85" s="303" t="s">
        <v>325</v>
      </c>
      <c r="F85" s="304"/>
      <c r="G85" s="304"/>
      <c r="H85" s="304"/>
      <c r="I85" s="347"/>
      <c r="J85" s="348"/>
      <c r="K85" s="348"/>
      <c r="L85" s="308">
        <f>L86</f>
        <v>12</v>
      </c>
      <c r="Q85" s="279"/>
    </row>
    <row r="86" spans="1:17" ht="24" customHeight="1" thickBot="1">
      <c r="A86" s="349" t="s">
        <v>295</v>
      </c>
      <c r="B86" s="346" t="s">
        <v>178</v>
      </c>
      <c r="C86" s="346" t="s">
        <v>492</v>
      </c>
      <c r="D86" s="346" t="s">
        <v>246</v>
      </c>
      <c r="E86" s="346" t="s">
        <v>246</v>
      </c>
      <c r="F86" s="350"/>
      <c r="G86" s="350"/>
      <c r="H86" s="350"/>
      <c r="I86" s="347"/>
      <c r="J86" s="348"/>
      <c r="K86" s="348"/>
      <c r="L86" s="315">
        <f>'Вед. 2021 (прил 4)'!N91</f>
        <v>12</v>
      </c>
      <c r="Q86" s="279"/>
    </row>
    <row r="87" spans="1:17" ht="21.6" customHeight="1" thickBot="1">
      <c r="A87" s="351" t="s">
        <v>37</v>
      </c>
      <c r="B87" s="352" t="s">
        <v>31</v>
      </c>
      <c r="C87" s="352"/>
      <c r="D87" s="352"/>
      <c r="E87" s="352"/>
      <c r="F87" s="353" t="e">
        <f>F88+#REF!+F91+F101</f>
        <v>#REF!</v>
      </c>
      <c r="G87" s="353" t="e">
        <f>G88+#REF!+G91+G101</f>
        <v>#REF!</v>
      </c>
      <c r="H87" s="353" t="e">
        <f>H88+#REF!+H91+H101</f>
        <v>#REF!</v>
      </c>
      <c r="I87" s="353" t="e">
        <f>I88</f>
        <v>#REF!</v>
      </c>
      <c r="J87" s="353" t="e">
        <f>J88</f>
        <v>#REF!</v>
      </c>
      <c r="K87" s="353" t="e">
        <f>K88</f>
        <v>#REF!</v>
      </c>
      <c r="L87" s="354">
        <f>L88</f>
        <v>31</v>
      </c>
      <c r="Q87" s="279"/>
    </row>
    <row r="88" spans="1:17" ht="28.15" customHeight="1">
      <c r="A88" s="355" t="s">
        <v>567</v>
      </c>
      <c r="B88" s="294" t="s">
        <v>21</v>
      </c>
      <c r="C88" s="294"/>
      <c r="D88" s="294"/>
      <c r="E88" s="294"/>
      <c r="F88" s="356" t="e">
        <f>#REF!</f>
        <v>#REF!</v>
      </c>
      <c r="G88" s="356" t="e">
        <f>#REF!</f>
        <v>#REF!</v>
      </c>
      <c r="H88" s="356" t="e">
        <f>#REF!</f>
        <v>#REF!</v>
      </c>
      <c r="I88" s="356" t="e">
        <f>#REF!+#REF!</f>
        <v>#REF!</v>
      </c>
      <c r="J88" s="356" t="e">
        <f>#REF!+#REF!</f>
        <v>#REF!</v>
      </c>
      <c r="K88" s="356" t="e">
        <f>#REF!+#REF!</f>
        <v>#REF!</v>
      </c>
      <c r="L88" s="298">
        <f>L89</f>
        <v>31</v>
      </c>
      <c r="Q88" s="279"/>
    </row>
    <row r="89" spans="1:17" ht="48.6" customHeight="1">
      <c r="A89" s="318" t="s">
        <v>383</v>
      </c>
      <c r="B89" s="295" t="s">
        <v>21</v>
      </c>
      <c r="C89" s="295" t="s">
        <v>447</v>
      </c>
      <c r="D89" s="295"/>
      <c r="E89" s="295"/>
      <c r="F89" s="296" t="e">
        <f>[4]роспись!H66</f>
        <v>#REF!</v>
      </c>
      <c r="G89" s="296">
        <v>3277.5</v>
      </c>
      <c r="H89" s="296">
        <v>5320</v>
      </c>
      <c r="I89" s="296" t="e">
        <f>I101</f>
        <v>#REF!</v>
      </c>
      <c r="J89" s="296" t="e">
        <f>J101</f>
        <v>#REF!</v>
      </c>
      <c r="K89" s="296" t="e">
        <f>K101</f>
        <v>#REF!</v>
      </c>
      <c r="L89" s="301">
        <f>L90</f>
        <v>31</v>
      </c>
      <c r="Q89" s="279"/>
    </row>
    <row r="90" spans="1:17" ht="16.899999999999999" customHeight="1">
      <c r="A90" s="316" t="s">
        <v>326</v>
      </c>
      <c r="B90" s="303" t="s">
        <v>21</v>
      </c>
      <c r="C90" s="303" t="s">
        <v>447</v>
      </c>
      <c r="D90" s="303" t="s">
        <v>325</v>
      </c>
      <c r="E90" s="303"/>
      <c r="F90" s="304" t="e">
        <f>#REF!</f>
        <v>#REF!</v>
      </c>
      <c r="G90" s="304" t="e">
        <f>#REF!</f>
        <v>#REF!</v>
      </c>
      <c r="H90" s="304" t="e">
        <f>#REF!</f>
        <v>#REF!</v>
      </c>
      <c r="I90" s="304">
        <v>18</v>
      </c>
      <c r="J90" s="304">
        <v>0</v>
      </c>
      <c r="K90" s="304">
        <v>18</v>
      </c>
      <c r="L90" s="308">
        <f>L91</f>
        <v>31</v>
      </c>
      <c r="Q90" s="279"/>
    </row>
    <row r="91" spans="1:17" ht="18" customHeight="1" thickBot="1">
      <c r="A91" s="357" t="s">
        <v>295</v>
      </c>
      <c r="B91" s="358" t="s">
        <v>21</v>
      </c>
      <c r="C91" s="358" t="s">
        <v>447</v>
      </c>
      <c r="D91" s="358" t="s">
        <v>246</v>
      </c>
      <c r="E91" s="358"/>
      <c r="F91" s="359">
        <f>F100</f>
        <v>668</v>
      </c>
      <c r="G91" s="359">
        <f>G100</f>
        <v>480</v>
      </c>
      <c r="H91" s="359">
        <f>H100</f>
        <v>668</v>
      </c>
      <c r="I91" s="359">
        <v>18</v>
      </c>
      <c r="J91" s="359">
        <v>0</v>
      </c>
      <c r="K91" s="359">
        <v>18</v>
      </c>
      <c r="L91" s="360">
        <f>'Вед. 2021 (прил 4)'!N96</f>
        <v>31</v>
      </c>
      <c r="Q91" s="279"/>
    </row>
    <row r="92" spans="1:17" ht="19.5" customHeight="1" thickBot="1">
      <c r="A92" s="361" t="s">
        <v>302</v>
      </c>
      <c r="B92" s="362" t="s">
        <v>303</v>
      </c>
      <c r="C92" s="362"/>
      <c r="D92" s="362"/>
      <c r="E92" s="362"/>
      <c r="F92" s="363"/>
      <c r="G92" s="363"/>
      <c r="H92" s="363"/>
      <c r="I92" s="364"/>
      <c r="J92" s="365"/>
      <c r="K92" s="365"/>
      <c r="L92" s="366">
        <f>L93+L100+L106</f>
        <v>49725</v>
      </c>
      <c r="Q92" s="279"/>
    </row>
    <row r="93" spans="1:17" ht="16.5" customHeight="1" thickBot="1">
      <c r="A93" s="367" t="s">
        <v>381</v>
      </c>
      <c r="B93" s="289" t="s">
        <v>378</v>
      </c>
      <c r="C93" s="289"/>
      <c r="D93" s="368"/>
      <c r="E93" s="369"/>
      <c r="F93" s="370">
        <f>[4]роспись!H63</f>
        <v>5320</v>
      </c>
      <c r="G93" s="370">
        <v>480</v>
      </c>
      <c r="H93" s="370">
        <v>668</v>
      </c>
      <c r="I93" s="371" t="e">
        <f>I97</f>
        <v>#REF!</v>
      </c>
      <c r="J93" s="371" t="e">
        <f>J97</f>
        <v>#REF!</v>
      </c>
      <c r="K93" s="371" t="e">
        <f>K97</f>
        <v>#REF!</v>
      </c>
      <c r="L93" s="372">
        <f>L97+L94</f>
        <v>293.89999999999998</v>
      </c>
      <c r="Q93" s="279"/>
    </row>
    <row r="94" spans="1:17" ht="22.5" customHeight="1">
      <c r="A94" s="373" t="s">
        <v>502</v>
      </c>
      <c r="B94" s="294" t="s">
        <v>378</v>
      </c>
      <c r="C94" s="294" t="s">
        <v>568</v>
      </c>
      <c r="D94" s="295"/>
      <c r="E94" s="303"/>
      <c r="F94" s="304"/>
      <c r="G94" s="304"/>
      <c r="H94" s="304"/>
      <c r="I94" s="296"/>
      <c r="J94" s="296"/>
      <c r="K94" s="296"/>
      <c r="L94" s="301">
        <f>L95</f>
        <v>95.6</v>
      </c>
      <c r="Q94" s="279"/>
    </row>
    <row r="95" spans="1:17" ht="25.15" customHeight="1">
      <c r="A95" s="374" t="s">
        <v>380</v>
      </c>
      <c r="B95" s="303" t="s">
        <v>378</v>
      </c>
      <c r="C95" s="303" t="s">
        <v>568</v>
      </c>
      <c r="D95" s="303" t="s">
        <v>330</v>
      </c>
      <c r="E95" s="303"/>
      <c r="F95" s="304"/>
      <c r="G95" s="304"/>
      <c r="H95" s="304"/>
      <c r="I95" s="296"/>
      <c r="J95" s="296"/>
      <c r="K95" s="296"/>
      <c r="L95" s="308">
        <f>L96</f>
        <v>95.6</v>
      </c>
      <c r="Q95" s="279"/>
    </row>
    <row r="96" spans="1:17" ht="29.45" customHeight="1">
      <c r="A96" s="375" t="s">
        <v>382</v>
      </c>
      <c r="B96" s="303" t="s">
        <v>378</v>
      </c>
      <c r="C96" s="303" t="s">
        <v>568</v>
      </c>
      <c r="D96" s="303" t="s">
        <v>379</v>
      </c>
      <c r="E96" s="303"/>
      <c r="F96" s="304"/>
      <c r="G96" s="304"/>
      <c r="H96" s="304"/>
      <c r="I96" s="296"/>
      <c r="J96" s="296"/>
      <c r="K96" s="296"/>
      <c r="L96" s="308">
        <f>'Вед. 2021 (прил 4)'!N101</f>
        <v>95.6</v>
      </c>
      <c r="Q96" s="279"/>
    </row>
    <row r="97" spans="1:17" ht="27" customHeight="1">
      <c r="A97" s="376" t="s">
        <v>493</v>
      </c>
      <c r="B97" s="294" t="s">
        <v>378</v>
      </c>
      <c r="C97" s="294" t="s">
        <v>503</v>
      </c>
      <c r="D97" s="294"/>
      <c r="E97" s="294"/>
      <c r="F97" s="356" t="e">
        <f>#REF!</f>
        <v>#REF!</v>
      </c>
      <c r="G97" s="356" t="e">
        <f>#REF!</f>
        <v>#REF!</v>
      </c>
      <c r="H97" s="356" t="e">
        <f>#REF!</f>
        <v>#REF!</v>
      </c>
      <c r="I97" s="297" t="e">
        <f>#REF!+#REF!</f>
        <v>#REF!</v>
      </c>
      <c r="J97" s="297" t="e">
        <f>#REF!+#REF!</f>
        <v>#REF!</v>
      </c>
      <c r="K97" s="297" t="e">
        <f>#REF!+#REF!</f>
        <v>#REF!</v>
      </c>
      <c r="L97" s="298">
        <f>L98</f>
        <v>198.3</v>
      </c>
      <c r="Q97" s="279"/>
    </row>
    <row r="98" spans="1:17" ht="27.75" customHeight="1">
      <c r="A98" s="375" t="s">
        <v>569</v>
      </c>
      <c r="B98" s="303" t="s">
        <v>378</v>
      </c>
      <c r="C98" s="303" t="s">
        <v>570</v>
      </c>
      <c r="D98" s="303" t="s">
        <v>330</v>
      </c>
      <c r="E98" s="303"/>
      <c r="F98" s="304"/>
      <c r="G98" s="304"/>
      <c r="H98" s="304"/>
      <c r="I98" s="305"/>
      <c r="J98" s="377"/>
      <c r="K98" s="307"/>
      <c r="L98" s="308">
        <f>L99</f>
        <v>198.3</v>
      </c>
      <c r="Q98" s="279"/>
    </row>
    <row r="99" spans="1:17" ht="36" customHeight="1" thickBot="1">
      <c r="A99" s="378" t="s">
        <v>382</v>
      </c>
      <c r="B99" s="379" t="s">
        <v>378</v>
      </c>
      <c r="C99" s="379" t="s">
        <v>570</v>
      </c>
      <c r="D99" s="379" t="s">
        <v>379</v>
      </c>
      <c r="E99" s="379"/>
      <c r="F99" s="380"/>
      <c r="G99" s="380"/>
      <c r="H99" s="380"/>
      <c r="I99" s="347"/>
      <c r="J99" s="381"/>
      <c r="K99" s="348"/>
      <c r="L99" s="382">
        <f>'Вед. 2021 (прил 4)'!N104</f>
        <v>198.3</v>
      </c>
      <c r="Q99" s="279"/>
    </row>
    <row r="100" spans="1:17" ht="27" customHeight="1" thickBot="1">
      <c r="A100" s="367" t="s">
        <v>219</v>
      </c>
      <c r="B100" s="352" t="s">
        <v>218</v>
      </c>
      <c r="C100" s="352"/>
      <c r="D100" s="352"/>
      <c r="E100" s="383"/>
      <c r="F100" s="384">
        <f>[4]роспись!H68</f>
        <v>668</v>
      </c>
      <c r="G100" s="384">
        <v>480</v>
      </c>
      <c r="H100" s="384">
        <v>668</v>
      </c>
      <c r="I100" s="385" t="e">
        <f>I101</f>
        <v>#REF!</v>
      </c>
      <c r="J100" s="385" t="e">
        <f>J101</f>
        <v>#REF!</v>
      </c>
      <c r="K100" s="385" t="e">
        <f>K101</f>
        <v>#REF!</v>
      </c>
      <c r="L100" s="354">
        <f>L101</f>
        <v>49381.1</v>
      </c>
      <c r="Q100" s="279"/>
    </row>
    <row r="101" spans="1:17" ht="29.25" customHeight="1">
      <c r="A101" s="376" t="s">
        <v>250</v>
      </c>
      <c r="B101" s="294" t="s">
        <v>218</v>
      </c>
      <c r="C101" s="295" t="s">
        <v>448</v>
      </c>
      <c r="D101" s="294"/>
      <c r="E101" s="294"/>
      <c r="F101" s="356">
        <f>F103</f>
        <v>796</v>
      </c>
      <c r="G101" s="356">
        <f>G103</f>
        <v>459.2</v>
      </c>
      <c r="H101" s="356">
        <f>H103</f>
        <v>796</v>
      </c>
      <c r="I101" s="297" t="e">
        <f>I103+#REF!</f>
        <v>#REF!</v>
      </c>
      <c r="J101" s="297" t="e">
        <f>J103+#REF!</f>
        <v>#REF!</v>
      </c>
      <c r="K101" s="297" t="e">
        <f>K103+#REF!</f>
        <v>#REF!</v>
      </c>
      <c r="L101" s="298">
        <f>L102+L104</f>
        <v>49381.1</v>
      </c>
      <c r="Q101" s="279"/>
    </row>
    <row r="102" spans="1:17" ht="21.6" customHeight="1">
      <c r="A102" s="374" t="s">
        <v>326</v>
      </c>
      <c r="B102" s="303" t="s">
        <v>218</v>
      </c>
      <c r="C102" s="303" t="s">
        <v>448</v>
      </c>
      <c r="D102" s="303" t="s">
        <v>325</v>
      </c>
      <c r="E102" s="303"/>
      <c r="F102" s="304" t="e">
        <f>[4]роспись!H69</f>
        <v>#REF!</v>
      </c>
      <c r="G102" s="304">
        <v>459.2</v>
      </c>
      <c r="H102" s="304">
        <v>796</v>
      </c>
      <c r="I102" s="305">
        <f>6469.6+600</f>
        <v>7069.6</v>
      </c>
      <c r="J102" s="313">
        <v>2772.6</v>
      </c>
      <c r="K102" s="314">
        <v>7069.6</v>
      </c>
      <c r="L102" s="308">
        <f>L103</f>
        <v>49211.1</v>
      </c>
      <c r="Q102" s="279"/>
    </row>
    <row r="103" spans="1:17" ht="17.25" customHeight="1">
      <c r="A103" s="375" t="s">
        <v>295</v>
      </c>
      <c r="B103" s="303" t="s">
        <v>218</v>
      </c>
      <c r="C103" s="303" t="s">
        <v>448</v>
      </c>
      <c r="D103" s="303" t="s">
        <v>246</v>
      </c>
      <c r="E103" s="303"/>
      <c r="F103" s="304">
        <f>[4]роспись!H70</f>
        <v>796</v>
      </c>
      <c r="G103" s="304">
        <v>459.2</v>
      </c>
      <c r="H103" s="304">
        <v>796</v>
      </c>
      <c r="I103" s="305">
        <f>6469.6+600</f>
        <v>7069.6</v>
      </c>
      <c r="J103" s="313">
        <v>2772.6</v>
      </c>
      <c r="K103" s="314">
        <v>7069.6</v>
      </c>
      <c r="L103" s="308">
        <f>'Вед. 2021 (прил 4)'!N108</f>
        <v>49211.1</v>
      </c>
      <c r="Q103" s="279"/>
    </row>
    <row r="104" spans="1:17" ht="20.45" customHeight="1">
      <c r="A104" s="374" t="s">
        <v>380</v>
      </c>
      <c r="B104" s="303" t="s">
        <v>218</v>
      </c>
      <c r="C104" s="303" t="s">
        <v>448</v>
      </c>
      <c r="D104" s="379" t="s">
        <v>330</v>
      </c>
      <c r="E104" s="379"/>
      <c r="F104" s="380"/>
      <c r="G104" s="380"/>
      <c r="H104" s="380"/>
      <c r="I104" s="347"/>
      <c r="J104" s="381"/>
      <c r="K104" s="348"/>
      <c r="L104" s="382">
        <v>170</v>
      </c>
      <c r="Q104" s="279"/>
    </row>
    <row r="105" spans="1:17" ht="16.149999999999999" customHeight="1" thickBot="1">
      <c r="A105" s="357" t="s">
        <v>557</v>
      </c>
      <c r="B105" s="303" t="s">
        <v>218</v>
      </c>
      <c r="C105" s="303" t="s">
        <v>448</v>
      </c>
      <c r="D105" s="379" t="s">
        <v>332</v>
      </c>
      <c r="E105" s="379"/>
      <c r="F105" s="380"/>
      <c r="G105" s="380"/>
      <c r="H105" s="380"/>
      <c r="I105" s="347"/>
      <c r="J105" s="381"/>
      <c r="K105" s="348"/>
      <c r="L105" s="382">
        <f>'Вед. 2021 (прил 4)'!N110</f>
        <v>170</v>
      </c>
      <c r="Q105" s="279"/>
    </row>
    <row r="106" spans="1:17" ht="19.899999999999999" customHeight="1" thickBot="1">
      <c r="A106" s="367" t="s">
        <v>427</v>
      </c>
      <c r="B106" s="352" t="s">
        <v>426</v>
      </c>
      <c r="C106" s="352"/>
      <c r="D106" s="352"/>
      <c r="E106" s="383"/>
      <c r="F106" s="384" t="e">
        <f>[4]роспись!H73</f>
        <v>#REF!</v>
      </c>
      <c r="G106" s="384">
        <v>480</v>
      </c>
      <c r="H106" s="384">
        <v>668</v>
      </c>
      <c r="I106" s="385" t="e">
        <f>I107</f>
        <v>#REF!</v>
      </c>
      <c r="J106" s="385" t="e">
        <f>J107</f>
        <v>#REF!</v>
      </c>
      <c r="K106" s="385" t="e">
        <f>K107</f>
        <v>#REF!</v>
      </c>
      <c r="L106" s="354">
        <f>L107</f>
        <v>50</v>
      </c>
      <c r="Q106" s="279"/>
    </row>
    <row r="107" spans="1:17" ht="19.899999999999999" customHeight="1">
      <c r="A107" s="376" t="s">
        <v>428</v>
      </c>
      <c r="B107" s="294" t="s">
        <v>426</v>
      </c>
      <c r="C107" s="295" t="s">
        <v>449</v>
      </c>
      <c r="D107" s="294"/>
      <c r="E107" s="294"/>
      <c r="F107" s="356">
        <f>F109</f>
        <v>204</v>
      </c>
      <c r="G107" s="356">
        <f>G109</f>
        <v>459.2</v>
      </c>
      <c r="H107" s="356">
        <f>H109</f>
        <v>796</v>
      </c>
      <c r="I107" s="297" t="e">
        <f>I109+I110</f>
        <v>#REF!</v>
      </c>
      <c r="J107" s="297" t="e">
        <f>J109+J110</f>
        <v>#REF!</v>
      </c>
      <c r="K107" s="297" t="e">
        <f>K109+K110</f>
        <v>#REF!</v>
      </c>
      <c r="L107" s="298">
        <f>L108</f>
        <v>50</v>
      </c>
      <c r="Q107" s="279"/>
    </row>
    <row r="108" spans="1:17" ht="25.9" customHeight="1">
      <c r="A108" s="374" t="s">
        <v>326</v>
      </c>
      <c r="B108" s="303" t="s">
        <v>426</v>
      </c>
      <c r="C108" s="303" t="s">
        <v>449</v>
      </c>
      <c r="D108" s="303" t="s">
        <v>325</v>
      </c>
      <c r="E108" s="303"/>
      <c r="F108" s="304" t="e">
        <f>[4]роспись!H74</f>
        <v>#REF!</v>
      </c>
      <c r="G108" s="304">
        <v>459.2</v>
      </c>
      <c r="H108" s="304">
        <v>796</v>
      </c>
      <c r="I108" s="305">
        <f>6469.6+600</f>
        <v>7069.6</v>
      </c>
      <c r="J108" s="313">
        <v>2772.6</v>
      </c>
      <c r="K108" s="314">
        <v>7069.6</v>
      </c>
      <c r="L108" s="308">
        <f>L109</f>
        <v>50</v>
      </c>
      <c r="Q108" s="279"/>
    </row>
    <row r="109" spans="1:17" ht="24.6" customHeight="1" thickBot="1">
      <c r="A109" s="375" t="s">
        <v>295</v>
      </c>
      <c r="B109" s="303" t="s">
        <v>426</v>
      </c>
      <c r="C109" s="303" t="s">
        <v>449</v>
      </c>
      <c r="D109" s="303" t="s">
        <v>246</v>
      </c>
      <c r="E109" s="303"/>
      <c r="F109" s="304">
        <f>[4]роспись!H75</f>
        <v>204</v>
      </c>
      <c r="G109" s="304">
        <v>459.2</v>
      </c>
      <c r="H109" s="304">
        <v>796</v>
      </c>
      <c r="I109" s="305">
        <f>6469.6+600</f>
        <v>7069.6</v>
      </c>
      <c r="J109" s="313">
        <v>2772.6</v>
      </c>
      <c r="K109" s="314">
        <v>7069.6</v>
      </c>
      <c r="L109" s="308">
        <f>'Вед. 2021 (прил 4)'!N114</f>
        <v>50</v>
      </c>
      <c r="Q109" s="279"/>
    </row>
    <row r="110" spans="1:17" ht="27" customHeight="1" thickBot="1">
      <c r="A110" s="367" t="s">
        <v>32</v>
      </c>
      <c r="B110" s="352" t="s">
        <v>33</v>
      </c>
      <c r="C110" s="352"/>
      <c r="D110" s="352"/>
      <c r="E110" s="303"/>
      <c r="F110" s="304" t="e">
        <f>#REF!+#REF!+#REF!</f>
        <v>#REF!</v>
      </c>
      <c r="G110" s="304" t="e">
        <f>#REF!+#REF!+#REF!</f>
        <v>#REF!</v>
      </c>
      <c r="H110" s="304" t="e">
        <f>#REF!+#REF!+#REF!</f>
        <v>#REF!</v>
      </c>
      <c r="I110" s="385" t="e">
        <f>#REF!+I123+I130+I141</f>
        <v>#REF!</v>
      </c>
      <c r="J110" s="385" t="e">
        <f>#REF!+J123+J130+J141</f>
        <v>#REF!</v>
      </c>
      <c r="K110" s="385" t="e">
        <f>#REF!+K123+K130+K141</f>
        <v>#REF!</v>
      </c>
      <c r="L110" s="354">
        <f>L111</f>
        <v>56708.6</v>
      </c>
      <c r="Q110" s="279"/>
    </row>
    <row r="111" spans="1:17" ht="26.25" customHeight="1" thickBot="1">
      <c r="A111" s="386" t="s">
        <v>311</v>
      </c>
      <c r="B111" s="352" t="s">
        <v>80</v>
      </c>
      <c r="C111" s="352"/>
      <c r="D111" s="352"/>
      <c r="E111" s="352"/>
      <c r="F111" s="353"/>
      <c r="G111" s="353"/>
      <c r="H111" s="353"/>
      <c r="I111" s="385"/>
      <c r="J111" s="385"/>
      <c r="K111" s="385"/>
      <c r="L111" s="354">
        <f>L112+L123+L130+L141</f>
        <v>56708.6</v>
      </c>
      <c r="Q111" s="279"/>
    </row>
    <row r="112" spans="1:17" ht="27.75" customHeight="1" thickBot="1">
      <c r="A112" s="387" t="s">
        <v>385</v>
      </c>
      <c r="B112" s="368" t="s">
        <v>80</v>
      </c>
      <c r="C112" s="368" t="s">
        <v>450</v>
      </c>
      <c r="D112" s="368"/>
      <c r="E112" s="369"/>
      <c r="F112" s="370">
        <f>F113</f>
        <v>552.70000000000005</v>
      </c>
      <c r="G112" s="370">
        <f>G113</f>
        <v>79.8</v>
      </c>
      <c r="H112" s="370">
        <f>H113</f>
        <v>204</v>
      </c>
      <c r="I112" s="371" t="e">
        <f>I113+#REF!+#REF!</f>
        <v>#REF!</v>
      </c>
      <c r="J112" s="371" t="e">
        <f>J113+#REF!+#REF!</f>
        <v>#REF!</v>
      </c>
      <c r="K112" s="371" t="e">
        <f>K113+#REF!+#REF!</f>
        <v>#REF!</v>
      </c>
      <c r="L112" s="372">
        <f>L113+L116+L119</f>
        <v>9780.5</v>
      </c>
      <c r="Q112" s="279"/>
    </row>
    <row r="113" spans="1:17" ht="27.6" customHeight="1">
      <c r="A113" s="388" t="s">
        <v>251</v>
      </c>
      <c r="B113" s="389" t="s">
        <v>80</v>
      </c>
      <c r="C113" s="389" t="s">
        <v>451</v>
      </c>
      <c r="D113" s="389"/>
      <c r="E113" s="389"/>
      <c r="F113" s="390">
        <f>[4]роспись!H84</f>
        <v>552.70000000000005</v>
      </c>
      <c r="G113" s="390">
        <v>79.8</v>
      </c>
      <c r="H113" s="390">
        <v>204</v>
      </c>
      <c r="I113" s="391">
        <f>I115</f>
        <v>411.1</v>
      </c>
      <c r="J113" s="391">
        <f>J115</f>
        <v>0</v>
      </c>
      <c r="K113" s="391">
        <f>K115</f>
        <v>411.1</v>
      </c>
      <c r="L113" s="392">
        <f>L114</f>
        <v>5278.3</v>
      </c>
      <c r="Q113" s="279"/>
    </row>
    <row r="114" spans="1:17" ht="25.9" customHeight="1">
      <c r="A114" s="316" t="s">
        <v>326</v>
      </c>
      <c r="B114" s="303" t="s">
        <v>80</v>
      </c>
      <c r="C114" s="303" t="s">
        <v>451</v>
      </c>
      <c r="D114" s="303" t="s">
        <v>325</v>
      </c>
      <c r="E114" s="303"/>
      <c r="F114" s="304" t="e">
        <f>F115</f>
        <v>#REF!</v>
      </c>
      <c r="G114" s="304" t="e">
        <f>G115</f>
        <v>#REF!</v>
      </c>
      <c r="H114" s="304" t="e">
        <f>H115</f>
        <v>#REF!</v>
      </c>
      <c r="I114" s="305">
        <v>411.1</v>
      </c>
      <c r="J114" s="306"/>
      <c r="K114" s="307">
        <v>411.1</v>
      </c>
      <c r="L114" s="308">
        <f>L115</f>
        <v>5278.3</v>
      </c>
      <c r="Q114" s="279"/>
    </row>
    <row r="115" spans="1:17" ht="22.9" customHeight="1" thickBot="1">
      <c r="A115" s="349" t="s">
        <v>295</v>
      </c>
      <c r="B115" s="346" t="s">
        <v>80</v>
      </c>
      <c r="C115" s="346" t="s">
        <v>451</v>
      </c>
      <c r="D115" s="346" t="s">
        <v>246</v>
      </c>
      <c r="E115" s="346"/>
      <c r="F115" s="350" t="e">
        <f>#REF!</f>
        <v>#REF!</v>
      </c>
      <c r="G115" s="350" t="e">
        <f>#REF!</f>
        <v>#REF!</v>
      </c>
      <c r="H115" s="350" t="e">
        <f>#REF!</f>
        <v>#REF!</v>
      </c>
      <c r="I115" s="312">
        <v>411.1</v>
      </c>
      <c r="J115" s="313"/>
      <c r="K115" s="314">
        <v>411.1</v>
      </c>
      <c r="L115" s="315">
        <f>'Вед. 2021 (прил 4)'!N120</f>
        <v>5278.3</v>
      </c>
      <c r="Q115" s="279"/>
    </row>
    <row r="116" spans="1:17" ht="28.5" customHeight="1" thickBot="1">
      <c r="A116" s="393" t="s">
        <v>494</v>
      </c>
      <c r="B116" s="394" t="s">
        <v>80</v>
      </c>
      <c r="C116" s="383" t="s">
        <v>496</v>
      </c>
      <c r="D116" s="394"/>
      <c r="E116" s="395"/>
      <c r="F116" s="384"/>
      <c r="G116" s="384"/>
      <c r="H116" s="384"/>
      <c r="I116" s="384"/>
      <c r="J116" s="384"/>
      <c r="K116" s="384"/>
      <c r="L116" s="354">
        <f>L117</f>
        <v>348.3</v>
      </c>
      <c r="Q116" s="279"/>
    </row>
    <row r="117" spans="1:17" ht="20.25" customHeight="1">
      <c r="A117" s="396" t="s">
        <v>326</v>
      </c>
      <c r="B117" s="397" t="s">
        <v>80</v>
      </c>
      <c r="C117" s="398" t="s">
        <v>496</v>
      </c>
      <c r="D117" s="397" t="s">
        <v>325</v>
      </c>
      <c r="E117" s="397" t="s">
        <v>325</v>
      </c>
      <c r="F117" s="399"/>
      <c r="G117" s="399"/>
      <c r="H117" s="399"/>
      <c r="I117" s="399"/>
      <c r="J117" s="399"/>
      <c r="K117" s="399"/>
      <c r="L117" s="400">
        <f>L118</f>
        <v>348.3</v>
      </c>
      <c r="Q117" s="279"/>
    </row>
    <row r="118" spans="1:17" ht="23.45" customHeight="1" thickBot="1">
      <c r="A118" s="349" t="s">
        <v>295</v>
      </c>
      <c r="B118" s="401" t="s">
        <v>80</v>
      </c>
      <c r="C118" s="346" t="s">
        <v>496</v>
      </c>
      <c r="D118" s="401" t="s">
        <v>246</v>
      </c>
      <c r="E118" s="401" t="s">
        <v>246</v>
      </c>
      <c r="F118" s="350"/>
      <c r="G118" s="350"/>
      <c r="H118" s="350"/>
      <c r="I118" s="350"/>
      <c r="J118" s="350"/>
      <c r="K118" s="350"/>
      <c r="L118" s="315">
        <f>'Вед. 2021 (прил 4)'!N123</f>
        <v>348.3</v>
      </c>
      <c r="Q118" s="279"/>
    </row>
    <row r="119" spans="1:17" ht="42" customHeight="1" thickBot="1">
      <c r="A119" s="351" t="s">
        <v>504</v>
      </c>
      <c r="B119" s="395" t="s">
        <v>80</v>
      </c>
      <c r="C119" s="352" t="s">
        <v>505</v>
      </c>
      <c r="D119" s="394"/>
      <c r="E119" s="394"/>
      <c r="F119" s="384"/>
      <c r="G119" s="384"/>
      <c r="H119" s="384"/>
      <c r="I119" s="384"/>
      <c r="J119" s="384"/>
      <c r="K119" s="384"/>
      <c r="L119" s="354">
        <f>L120+L122</f>
        <v>4153.8999999999996</v>
      </c>
      <c r="Q119" s="279"/>
    </row>
    <row r="120" spans="1:17" ht="20.25" customHeight="1">
      <c r="A120" s="396" t="s">
        <v>326</v>
      </c>
      <c r="B120" s="397" t="s">
        <v>80</v>
      </c>
      <c r="C120" s="398" t="s">
        <v>505</v>
      </c>
      <c r="D120" s="397" t="s">
        <v>325</v>
      </c>
      <c r="E120" s="397"/>
      <c r="F120" s="399"/>
      <c r="G120" s="399"/>
      <c r="H120" s="399"/>
      <c r="I120" s="399"/>
      <c r="J120" s="399"/>
      <c r="K120" s="399"/>
      <c r="L120" s="400">
        <f>L121</f>
        <v>4131.7</v>
      </c>
      <c r="Q120" s="279"/>
    </row>
    <row r="121" spans="1:17" ht="21" customHeight="1">
      <c r="A121" s="349" t="s">
        <v>295</v>
      </c>
      <c r="B121" s="401" t="s">
        <v>80</v>
      </c>
      <c r="C121" s="346" t="s">
        <v>505</v>
      </c>
      <c r="D121" s="401" t="s">
        <v>246</v>
      </c>
      <c r="E121" s="401"/>
      <c r="F121" s="350"/>
      <c r="G121" s="350"/>
      <c r="H121" s="350"/>
      <c r="I121" s="350"/>
      <c r="J121" s="350"/>
      <c r="K121" s="350"/>
      <c r="L121" s="315">
        <f>'Вед. 2021 (прил 4)'!N126</f>
        <v>4131.7</v>
      </c>
      <c r="Q121" s="279"/>
    </row>
    <row r="122" spans="1:17" ht="22.9" customHeight="1">
      <c r="A122" s="375" t="s">
        <v>571</v>
      </c>
      <c r="B122" s="407" t="s">
        <v>80</v>
      </c>
      <c r="C122" s="346" t="s">
        <v>598</v>
      </c>
      <c r="D122" s="407" t="s">
        <v>572</v>
      </c>
      <c r="E122" s="407"/>
      <c r="F122" s="304"/>
      <c r="G122" s="304"/>
      <c r="H122" s="304"/>
      <c r="I122" s="304"/>
      <c r="J122" s="304"/>
      <c r="K122" s="304"/>
      <c r="L122" s="565">
        <f>'Вед. 2021 (прил 4)'!N127</f>
        <v>22.2</v>
      </c>
      <c r="Q122" s="279"/>
    </row>
    <row r="123" spans="1:17" ht="33" customHeight="1" thickBot="1">
      <c r="A123" s="617" t="s">
        <v>256</v>
      </c>
      <c r="B123" s="362" t="s">
        <v>80</v>
      </c>
      <c r="C123" s="295" t="s">
        <v>452</v>
      </c>
      <c r="D123" s="362"/>
      <c r="E123" s="452"/>
      <c r="F123" s="608">
        <f>F124</f>
        <v>1077.7</v>
      </c>
      <c r="G123" s="608">
        <f>G124</f>
        <v>566.29999999999995</v>
      </c>
      <c r="H123" s="608">
        <f>H124</f>
        <v>1077.7</v>
      </c>
      <c r="I123" s="364" t="e">
        <f>I124++#REF!+I127</f>
        <v>#REF!</v>
      </c>
      <c r="J123" s="364" t="e">
        <f>J124++#REF!+J127</f>
        <v>#REF!</v>
      </c>
      <c r="K123" s="365" t="e">
        <f>K124++#REF!+K127</f>
        <v>#REF!</v>
      </c>
      <c r="L123" s="366">
        <f>L124+L127</f>
        <v>12893.1</v>
      </c>
      <c r="Q123" s="279"/>
    </row>
    <row r="124" spans="1:17" ht="26.25" customHeight="1">
      <c r="A124" s="404" t="s">
        <v>257</v>
      </c>
      <c r="B124" s="397" t="s">
        <v>80</v>
      </c>
      <c r="C124" s="398" t="s">
        <v>453</v>
      </c>
      <c r="D124" s="397"/>
      <c r="E124" s="398"/>
      <c r="F124" s="398">
        <f t="shared" ref="F124:K124" si="7">F126</f>
        <v>1077.7</v>
      </c>
      <c r="G124" s="399">
        <f t="shared" si="7"/>
        <v>566.29999999999995</v>
      </c>
      <c r="H124" s="399">
        <f t="shared" si="7"/>
        <v>1077.7</v>
      </c>
      <c r="I124" s="405">
        <f t="shared" si="7"/>
        <v>1800</v>
      </c>
      <c r="J124" s="405">
        <f t="shared" si="7"/>
        <v>1632.4</v>
      </c>
      <c r="K124" s="405">
        <f t="shared" si="7"/>
        <v>1800</v>
      </c>
      <c r="L124" s="406">
        <f>L125</f>
        <v>950</v>
      </c>
      <c r="Q124" s="279"/>
    </row>
    <row r="125" spans="1:17" ht="18" customHeight="1">
      <c r="A125" s="374" t="s">
        <v>326</v>
      </c>
      <c r="B125" s="407" t="s">
        <v>80</v>
      </c>
      <c r="C125" s="303" t="s">
        <v>453</v>
      </c>
      <c r="D125" s="407" t="s">
        <v>325</v>
      </c>
      <c r="E125" s="303"/>
      <c r="F125" s="303" t="e">
        <f>[4]роспись!H78</f>
        <v>#REF!</v>
      </c>
      <c r="G125" s="304">
        <v>566.29999999999995</v>
      </c>
      <c r="H125" s="304">
        <v>1077.7</v>
      </c>
      <c r="I125" s="408">
        <v>1800</v>
      </c>
      <c r="J125" s="306">
        <v>1632.4</v>
      </c>
      <c r="K125" s="307">
        <v>1800</v>
      </c>
      <c r="L125" s="308">
        <f>L126</f>
        <v>950</v>
      </c>
      <c r="Q125" s="279"/>
    </row>
    <row r="126" spans="1:17" ht="21" customHeight="1">
      <c r="A126" s="375" t="s">
        <v>295</v>
      </c>
      <c r="B126" s="407" t="s">
        <v>80</v>
      </c>
      <c r="C126" s="398" t="s">
        <v>453</v>
      </c>
      <c r="D126" s="407" t="s">
        <v>246</v>
      </c>
      <c r="E126" s="303"/>
      <c r="F126" s="303">
        <f>[4]роспись!H79</f>
        <v>1077.7</v>
      </c>
      <c r="G126" s="304">
        <v>566.29999999999995</v>
      </c>
      <c r="H126" s="304">
        <v>1077.7</v>
      </c>
      <c r="I126" s="408">
        <v>1800</v>
      </c>
      <c r="J126" s="306">
        <v>1632.4</v>
      </c>
      <c r="K126" s="307">
        <v>1800</v>
      </c>
      <c r="L126" s="308">
        <f>'Вед. 2021 (прил 4)'!N131</f>
        <v>950</v>
      </c>
      <c r="Q126" s="279"/>
    </row>
    <row r="127" spans="1:17" ht="21.6" customHeight="1">
      <c r="A127" s="411" t="s">
        <v>573</v>
      </c>
      <c r="B127" s="407" t="s">
        <v>80</v>
      </c>
      <c r="C127" s="398" t="s">
        <v>454</v>
      </c>
      <c r="D127" s="407"/>
      <c r="E127" s="303"/>
      <c r="F127" s="304"/>
      <c r="G127" s="304"/>
      <c r="H127" s="304"/>
      <c r="I127" s="408">
        <f>I129</f>
        <v>3579.6</v>
      </c>
      <c r="J127" s="408">
        <f>J129</f>
        <v>2071.3000000000002</v>
      </c>
      <c r="K127" s="408">
        <f>K129</f>
        <v>3579.6</v>
      </c>
      <c r="L127" s="410">
        <f>L129</f>
        <v>11943.1</v>
      </c>
      <c r="Q127" s="279"/>
    </row>
    <row r="128" spans="1:17" ht="19.149999999999999" customHeight="1">
      <c r="A128" s="374" t="s">
        <v>326</v>
      </c>
      <c r="B128" s="401" t="s">
        <v>80</v>
      </c>
      <c r="C128" s="398" t="s">
        <v>454</v>
      </c>
      <c r="D128" s="407" t="s">
        <v>325</v>
      </c>
      <c r="E128" s="346"/>
      <c r="F128" s="350"/>
      <c r="G128" s="412"/>
      <c r="H128" s="412"/>
      <c r="I128" s="413">
        <v>3579.6</v>
      </c>
      <c r="J128" s="306">
        <v>2071.3000000000002</v>
      </c>
      <c r="K128" s="307">
        <v>3579.6</v>
      </c>
      <c r="L128" s="308">
        <f>L129</f>
        <v>11943.1</v>
      </c>
      <c r="Q128" s="279"/>
    </row>
    <row r="129" spans="1:17" ht="18" customHeight="1" thickBot="1">
      <c r="A129" s="375" t="s">
        <v>295</v>
      </c>
      <c r="B129" s="401" t="s">
        <v>80</v>
      </c>
      <c r="C129" s="379" t="s">
        <v>454</v>
      </c>
      <c r="D129" s="407" t="s">
        <v>246</v>
      </c>
      <c r="E129" s="346"/>
      <c r="F129" s="350"/>
      <c r="G129" s="412"/>
      <c r="H129" s="412"/>
      <c r="I129" s="413">
        <v>3579.6</v>
      </c>
      <c r="J129" s="306">
        <v>2071.3000000000002</v>
      </c>
      <c r="K129" s="307">
        <v>3579.6</v>
      </c>
      <c r="L129" s="308">
        <f>'Вед. 2021 (прил 4)'!N134</f>
        <v>11943.1</v>
      </c>
      <c r="Q129" s="279"/>
    </row>
    <row r="130" spans="1:17" ht="20.25" customHeight="1" thickBot="1">
      <c r="A130" s="414" t="s">
        <v>258</v>
      </c>
      <c r="B130" s="415" t="s">
        <v>80</v>
      </c>
      <c r="C130" s="416" t="s">
        <v>457</v>
      </c>
      <c r="D130" s="417"/>
      <c r="E130" s="295"/>
      <c r="F130" s="296" t="e">
        <f>#REF!+F141</f>
        <v>#REF!</v>
      </c>
      <c r="G130" s="296" t="e">
        <f>#REF!+G141</f>
        <v>#REF!</v>
      </c>
      <c r="H130" s="296" t="e">
        <f>#REF!+H141</f>
        <v>#REF!</v>
      </c>
      <c r="I130" s="385" t="e">
        <f>#REF!+I134</f>
        <v>#REF!</v>
      </c>
      <c r="J130" s="385" t="e">
        <f>#REF!+J134</f>
        <v>#REF!</v>
      </c>
      <c r="K130" s="385" t="e">
        <f>#REF!+K134</f>
        <v>#REF!</v>
      </c>
      <c r="L130" s="354">
        <f>L131+L134+L138</f>
        <v>10992.1</v>
      </c>
      <c r="Q130" s="279"/>
    </row>
    <row r="131" spans="1:17" ht="25.9" customHeight="1">
      <c r="A131" s="419" t="s">
        <v>605</v>
      </c>
      <c r="B131" s="401" t="s">
        <v>80</v>
      </c>
      <c r="C131" s="398" t="s">
        <v>600</v>
      </c>
      <c r="D131" s="401"/>
      <c r="E131" s="303"/>
      <c r="F131" s="304"/>
      <c r="G131" s="304"/>
      <c r="H131" s="304"/>
      <c r="I131" s="413">
        <f>I133</f>
        <v>421.6</v>
      </c>
      <c r="J131" s="413">
        <f>J133</f>
        <v>0</v>
      </c>
      <c r="K131" s="413">
        <f>K133</f>
        <v>421.6</v>
      </c>
      <c r="L131" s="420">
        <f>L133</f>
        <v>1265.8</v>
      </c>
      <c r="Q131" s="279"/>
    </row>
    <row r="132" spans="1:17" ht="20.45" customHeight="1">
      <c r="A132" s="374" t="s">
        <v>326</v>
      </c>
      <c r="B132" s="401" t="s">
        <v>80</v>
      </c>
      <c r="C132" s="398" t="s">
        <v>600</v>
      </c>
      <c r="D132" s="401" t="s">
        <v>325</v>
      </c>
      <c r="E132" s="303"/>
      <c r="F132" s="304"/>
      <c r="G132" s="304"/>
      <c r="H132" s="304"/>
      <c r="I132" s="413">
        <v>421.6</v>
      </c>
      <c r="J132" s="421"/>
      <c r="K132" s="421">
        <v>421.6</v>
      </c>
      <c r="L132" s="308">
        <f>L133</f>
        <v>1265.8</v>
      </c>
      <c r="Q132" s="279"/>
    </row>
    <row r="133" spans="1:17" ht="21.6" customHeight="1">
      <c r="A133" s="375" t="s">
        <v>295</v>
      </c>
      <c r="B133" s="401" t="s">
        <v>80</v>
      </c>
      <c r="C133" s="398" t="s">
        <v>600</v>
      </c>
      <c r="D133" s="401" t="s">
        <v>246</v>
      </c>
      <c r="E133" s="303"/>
      <c r="F133" s="304"/>
      <c r="G133" s="304"/>
      <c r="H133" s="304"/>
      <c r="I133" s="413">
        <v>421.6</v>
      </c>
      <c r="J133" s="421"/>
      <c r="K133" s="421">
        <v>421.6</v>
      </c>
      <c r="L133" s="308">
        <f>'Вед. 2021 (прил 4)'!N138</f>
        <v>1265.8</v>
      </c>
      <c r="Q133" s="279"/>
    </row>
    <row r="134" spans="1:17" ht="22.9" customHeight="1">
      <c r="A134" s="419" t="s">
        <v>386</v>
      </c>
      <c r="B134" s="401" t="s">
        <v>80</v>
      </c>
      <c r="C134" s="398" t="s">
        <v>455</v>
      </c>
      <c r="D134" s="401"/>
      <c r="E134" s="303"/>
      <c r="F134" s="304"/>
      <c r="G134" s="304"/>
      <c r="H134" s="304"/>
      <c r="I134" s="413">
        <f>I136</f>
        <v>421.6</v>
      </c>
      <c r="J134" s="413">
        <f>J136</f>
        <v>0</v>
      </c>
      <c r="K134" s="413">
        <f>K136</f>
        <v>421.6</v>
      </c>
      <c r="L134" s="420">
        <f>L136+L137</f>
        <v>9526.3000000000011</v>
      </c>
      <c r="Q134" s="279"/>
    </row>
    <row r="135" spans="1:17" ht="20.25" customHeight="1">
      <c r="A135" s="374" t="s">
        <v>326</v>
      </c>
      <c r="B135" s="401" t="s">
        <v>80</v>
      </c>
      <c r="C135" s="398" t="s">
        <v>455</v>
      </c>
      <c r="D135" s="401" t="s">
        <v>325</v>
      </c>
      <c r="E135" s="303"/>
      <c r="F135" s="304"/>
      <c r="G135" s="304"/>
      <c r="H135" s="304"/>
      <c r="I135" s="413">
        <v>421.6</v>
      </c>
      <c r="J135" s="421"/>
      <c r="K135" s="421">
        <v>421.6</v>
      </c>
      <c r="L135" s="308">
        <f>L136</f>
        <v>9453.6</v>
      </c>
      <c r="Q135" s="279"/>
    </row>
    <row r="136" spans="1:17" ht="19.149999999999999" customHeight="1">
      <c r="A136" s="375" t="s">
        <v>295</v>
      </c>
      <c r="B136" s="401" t="s">
        <v>80</v>
      </c>
      <c r="C136" s="398" t="s">
        <v>455</v>
      </c>
      <c r="D136" s="401" t="s">
        <v>246</v>
      </c>
      <c r="E136" s="303"/>
      <c r="F136" s="304"/>
      <c r="G136" s="304"/>
      <c r="H136" s="304"/>
      <c r="I136" s="413">
        <v>421.6</v>
      </c>
      <c r="J136" s="421"/>
      <c r="K136" s="421">
        <v>421.6</v>
      </c>
      <c r="L136" s="308">
        <f>'Вед. 2021 (прил 4)'!N141</f>
        <v>9453.6</v>
      </c>
      <c r="Q136" s="279"/>
    </row>
    <row r="137" spans="1:17" ht="19.149999999999999" customHeight="1">
      <c r="A137" s="538" t="s">
        <v>571</v>
      </c>
      <c r="B137" s="401" t="s">
        <v>80</v>
      </c>
      <c r="C137" s="398" t="s">
        <v>455</v>
      </c>
      <c r="D137" s="401" t="s">
        <v>572</v>
      </c>
      <c r="E137" s="303"/>
      <c r="F137" s="304"/>
      <c r="G137" s="304"/>
      <c r="H137" s="304"/>
      <c r="I137" s="413"/>
      <c r="J137" s="614"/>
      <c r="K137" s="614"/>
      <c r="L137" s="315">
        <f>'Вед. 2021 (прил 4)'!N142</f>
        <v>72.7</v>
      </c>
      <c r="Q137" s="279"/>
    </row>
    <row r="138" spans="1:17" ht="25.5" customHeight="1">
      <c r="A138" s="419" t="s">
        <v>434</v>
      </c>
      <c r="B138" s="401" t="s">
        <v>80</v>
      </c>
      <c r="C138" s="398" t="s">
        <v>456</v>
      </c>
      <c r="D138" s="401"/>
      <c r="E138" s="303"/>
      <c r="F138" s="304"/>
      <c r="G138" s="304"/>
      <c r="H138" s="304"/>
      <c r="I138" s="413">
        <f>I140</f>
        <v>421.6</v>
      </c>
      <c r="J138" s="413">
        <f>J140</f>
        <v>0</v>
      </c>
      <c r="K138" s="413">
        <f>K140</f>
        <v>421.6</v>
      </c>
      <c r="L138" s="420">
        <f>L140</f>
        <v>200</v>
      </c>
      <c r="Q138" s="279"/>
    </row>
    <row r="139" spans="1:17" ht="21" customHeight="1">
      <c r="A139" s="374" t="s">
        <v>326</v>
      </c>
      <c r="B139" s="401" t="s">
        <v>80</v>
      </c>
      <c r="C139" s="398" t="s">
        <v>456</v>
      </c>
      <c r="D139" s="401" t="s">
        <v>325</v>
      </c>
      <c r="E139" s="303"/>
      <c r="F139" s="304"/>
      <c r="G139" s="304"/>
      <c r="H139" s="304"/>
      <c r="I139" s="413">
        <v>421.6</v>
      </c>
      <c r="J139" s="421"/>
      <c r="K139" s="421">
        <v>421.6</v>
      </c>
      <c r="L139" s="308">
        <f>L140</f>
        <v>200</v>
      </c>
      <c r="Q139" s="279"/>
    </row>
    <row r="140" spans="1:17" ht="21" customHeight="1" thickBot="1">
      <c r="A140" s="375" t="s">
        <v>295</v>
      </c>
      <c r="B140" s="401" t="s">
        <v>80</v>
      </c>
      <c r="C140" s="379" t="s">
        <v>456</v>
      </c>
      <c r="D140" s="401" t="s">
        <v>246</v>
      </c>
      <c r="E140" s="303"/>
      <c r="F140" s="304"/>
      <c r="G140" s="304"/>
      <c r="H140" s="304"/>
      <c r="I140" s="413">
        <v>421.6</v>
      </c>
      <c r="J140" s="421"/>
      <c r="K140" s="421">
        <v>421.6</v>
      </c>
      <c r="L140" s="308">
        <f>'Вед. 2021 (прил 4)'!N145</f>
        <v>200</v>
      </c>
      <c r="Q140" s="279"/>
    </row>
    <row r="141" spans="1:17" ht="24" customHeight="1" thickBot="1">
      <c r="A141" s="422" t="s">
        <v>259</v>
      </c>
      <c r="B141" s="368" t="s">
        <v>80</v>
      </c>
      <c r="C141" s="423" t="s">
        <v>461</v>
      </c>
      <c r="D141" s="368"/>
      <c r="E141" s="424"/>
      <c r="F141" s="425">
        <f>F142</f>
        <v>228.1</v>
      </c>
      <c r="G141" s="425">
        <f>G142</f>
        <v>101.4</v>
      </c>
      <c r="H141" s="425">
        <f>H142</f>
        <v>152.1</v>
      </c>
      <c r="I141" s="371">
        <f>I142+I145+I150</f>
        <v>5808.7999999999993</v>
      </c>
      <c r="J141" s="371">
        <f>J142+J145+J150</f>
        <v>3821.0000000000005</v>
      </c>
      <c r="K141" s="371">
        <f>K142+K145+K150</f>
        <v>5808.7999999999993</v>
      </c>
      <c r="L141" s="372">
        <f>L142+L145+L150+L153</f>
        <v>23042.9</v>
      </c>
      <c r="Q141" s="279"/>
    </row>
    <row r="142" spans="1:17" ht="24.75" customHeight="1">
      <c r="A142" s="426" t="s">
        <v>387</v>
      </c>
      <c r="B142" s="427" t="s">
        <v>80</v>
      </c>
      <c r="C142" s="389" t="s">
        <v>458</v>
      </c>
      <c r="D142" s="427"/>
      <c r="E142" s="389"/>
      <c r="F142" s="390">
        <f>[4]роспись!H96</f>
        <v>228.1</v>
      </c>
      <c r="G142" s="390">
        <v>101.4</v>
      </c>
      <c r="H142" s="390">
        <v>152.1</v>
      </c>
      <c r="I142" s="391">
        <f>I144</f>
        <v>3232.7</v>
      </c>
      <c r="J142" s="391">
        <f>J144</f>
        <v>1940.7</v>
      </c>
      <c r="K142" s="391">
        <f>K144</f>
        <v>3232.7</v>
      </c>
      <c r="L142" s="392">
        <f>L144</f>
        <v>10561</v>
      </c>
      <c r="Q142" s="279"/>
    </row>
    <row r="143" spans="1:17" ht="23.25" customHeight="1">
      <c r="A143" s="316" t="s">
        <v>326</v>
      </c>
      <c r="B143" s="407" t="s">
        <v>80</v>
      </c>
      <c r="C143" s="398" t="s">
        <v>458</v>
      </c>
      <c r="D143" s="407" t="s">
        <v>325</v>
      </c>
      <c r="E143" s="303"/>
      <c r="F143" s="304">
        <f t="shared" ref="F143:H144" si="8">F144</f>
        <v>400</v>
      </c>
      <c r="G143" s="304">
        <f t="shared" si="8"/>
        <v>220</v>
      </c>
      <c r="H143" s="304">
        <f t="shared" si="8"/>
        <v>400</v>
      </c>
      <c r="I143" s="305">
        <f>3844.9-612.2</f>
        <v>3232.7</v>
      </c>
      <c r="J143" s="305">
        <v>1940.7</v>
      </c>
      <c r="K143" s="305">
        <v>3232.7</v>
      </c>
      <c r="L143" s="308">
        <f>L144</f>
        <v>10561</v>
      </c>
      <c r="Q143" s="279"/>
    </row>
    <row r="144" spans="1:17" ht="23.25" customHeight="1">
      <c r="A144" s="302" t="s">
        <v>295</v>
      </c>
      <c r="B144" s="407" t="s">
        <v>80</v>
      </c>
      <c r="C144" s="398" t="s">
        <v>458</v>
      </c>
      <c r="D144" s="407" t="s">
        <v>246</v>
      </c>
      <c r="E144" s="303"/>
      <c r="F144" s="304">
        <f t="shared" si="8"/>
        <v>400</v>
      </c>
      <c r="G144" s="304">
        <f t="shared" si="8"/>
        <v>220</v>
      </c>
      <c r="H144" s="304">
        <f t="shared" si="8"/>
        <v>400</v>
      </c>
      <c r="I144" s="305">
        <f>3844.9-612.2</f>
        <v>3232.7</v>
      </c>
      <c r="J144" s="305">
        <v>1940.7</v>
      </c>
      <c r="K144" s="305">
        <v>3232.7</v>
      </c>
      <c r="L144" s="308">
        <f>'Вед. 2021 (прил 4)'!N149</f>
        <v>10561</v>
      </c>
      <c r="Q144" s="279"/>
    </row>
    <row r="145" spans="1:17" ht="26.25" customHeight="1">
      <c r="A145" s="316" t="s">
        <v>388</v>
      </c>
      <c r="B145" s="407" t="s">
        <v>80</v>
      </c>
      <c r="C145" s="398" t="s">
        <v>459</v>
      </c>
      <c r="D145" s="407"/>
      <c r="E145" s="303"/>
      <c r="F145" s="304">
        <f>F147</f>
        <v>400</v>
      </c>
      <c r="G145" s="304">
        <f>G147</f>
        <v>220</v>
      </c>
      <c r="H145" s="304">
        <f>H147</f>
        <v>400</v>
      </c>
      <c r="I145" s="305">
        <v>2076.1</v>
      </c>
      <c r="J145" s="304">
        <f>J147</f>
        <v>1865.4</v>
      </c>
      <c r="K145" s="304">
        <f>K147</f>
        <v>2076.1</v>
      </c>
      <c r="L145" s="308">
        <f>L147+L149</f>
        <v>11074.4</v>
      </c>
      <c r="Q145" s="279"/>
    </row>
    <row r="146" spans="1:17" ht="26.45" customHeight="1">
      <c r="A146" s="316" t="s">
        <v>326</v>
      </c>
      <c r="B146" s="407" t="s">
        <v>80</v>
      </c>
      <c r="C146" s="398" t="s">
        <v>459</v>
      </c>
      <c r="D146" s="407" t="s">
        <v>325</v>
      </c>
      <c r="E146" s="303"/>
      <c r="F146" s="304">
        <f>F147</f>
        <v>400</v>
      </c>
      <c r="G146" s="304">
        <f>G147</f>
        <v>220</v>
      </c>
      <c r="H146" s="304">
        <f>H147</f>
        <v>400</v>
      </c>
      <c r="I146" s="305">
        <v>2076.1</v>
      </c>
      <c r="J146" s="305">
        <v>1865.4</v>
      </c>
      <c r="K146" s="305">
        <v>2076.1</v>
      </c>
      <c r="L146" s="308">
        <f>L147</f>
        <v>10924.4</v>
      </c>
      <c r="Q146" s="279"/>
    </row>
    <row r="147" spans="1:17" ht="17.45" customHeight="1">
      <c r="A147" s="302" t="s">
        <v>295</v>
      </c>
      <c r="B147" s="407" t="s">
        <v>80</v>
      </c>
      <c r="C147" s="398" t="s">
        <v>459</v>
      </c>
      <c r="D147" s="407" t="s">
        <v>246</v>
      </c>
      <c r="E147" s="303"/>
      <c r="F147" s="304">
        <f>F150</f>
        <v>400</v>
      </c>
      <c r="G147" s="304">
        <f>G150</f>
        <v>220</v>
      </c>
      <c r="H147" s="304">
        <f>H150</f>
        <v>400</v>
      </c>
      <c r="I147" s="305">
        <v>2076.1</v>
      </c>
      <c r="J147" s="305">
        <v>1865.4</v>
      </c>
      <c r="K147" s="305">
        <v>2076.1</v>
      </c>
      <c r="L147" s="308">
        <f>'Вед. 2021 (прил 4)'!N152</f>
        <v>10924.4</v>
      </c>
      <c r="Q147" s="279"/>
    </row>
    <row r="148" spans="1:17" ht="21.6" customHeight="1">
      <c r="A148" s="302" t="s">
        <v>556</v>
      </c>
      <c r="B148" s="407" t="s">
        <v>80</v>
      </c>
      <c r="C148" s="398" t="s">
        <v>459</v>
      </c>
      <c r="D148" s="407" t="s">
        <v>330</v>
      </c>
      <c r="E148" s="303"/>
      <c r="F148" s="304"/>
      <c r="G148" s="304"/>
      <c r="H148" s="304"/>
      <c r="I148" s="305"/>
      <c r="J148" s="305"/>
      <c r="K148" s="305"/>
      <c r="L148" s="308">
        <v>150</v>
      </c>
      <c r="Q148" s="279"/>
    </row>
    <row r="149" spans="1:17" ht="27" customHeight="1" thickBot="1">
      <c r="A149" s="357" t="s">
        <v>557</v>
      </c>
      <c r="B149" s="407" t="s">
        <v>80</v>
      </c>
      <c r="C149" s="398" t="s">
        <v>459</v>
      </c>
      <c r="D149" s="407" t="s">
        <v>332</v>
      </c>
      <c r="E149" s="303"/>
      <c r="F149" s="304" t="e">
        <f>F151</f>
        <v>#REF!</v>
      </c>
      <c r="G149" s="304" t="e">
        <f>G151</f>
        <v>#REF!</v>
      </c>
      <c r="H149" s="304" t="e">
        <f>H151</f>
        <v>#REF!</v>
      </c>
      <c r="I149" s="305">
        <v>2076.1</v>
      </c>
      <c r="J149" s="305">
        <v>1865.4</v>
      </c>
      <c r="K149" s="305">
        <v>2076.1</v>
      </c>
      <c r="L149" s="308">
        <f>'Вед. 2021 (прил 4)'!N154</f>
        <v>150</v>
      </c>
      <c r="Q149" s="279"/>
    </row>
    <row r="150" spans="1:17" ht="28.15" customHeight="1">
      <c r="A150" s="316" t="s">
        <v>81</v>
      </c>
      <c r="B150" s="407" t="s">
        <v>80</v>
      </c>
      <c r="C150" s="398" t="s">
        <v>460</v>
      </c>
      <c r="D150" s="407"/>
      <c r="E150" s="303"/>
      <c r="F150" s="304">
        <v>400</v>
      </c>
      <c r="G150" s="304">
        <v>220</v>
      </c>
      <c r="H150" s="304">
        <v>400</v>
      </c>
      <c r="I150" s="305">
        <f>I152</f>
        <v>500</v>
      </c>
      <c r="J150" s="305">
        <f>J152</f>
        <v>14.9</v>
      </c>
      <c r="K150" s="305">
        <f>K152</f>
        <v>500</v>
      </c>
      <c r="L150" s="308">
        <f>L152</f>
        <v>1364.3</v>
      </c>
      <c r="Q150" s="279"/>
    </row>
    <row r="151" spans="1:17" ht="27" customHeight="1">
      <c r="A151" s="316" t="s">
        <v>326</v>
      </c>
      <c r="B151" s="401" t="s">
        <v>80</v>
      </c>
      <c r="C151" s="398" t="s">
        <v>460</v>
      </c>
      <c r="D151" s="407" t="s">
        <v>325</v>
      </c>
      <c r="E151" s="303"/>
      <c r="F151" s="304" t="e">
        <f t="shared" ref="F151:H152" si="9">F159</f>
        <v>#REF!</v>
      </c>
      <c r="G151" s="304" t="e">
        <f t="shared" si="9"/>
        <v>#REF!</v>
      </c>
      <c r="H151" s="304" t="e">
        <f t="shared" si="9"/>
        <v>#REF!</v>
      </c>
      <c r="I151" s="312">
        <v>500</v>
      </c>
      <c r="J151" s="312">
        <v>14.9</v>
      </c>
      <c r="K151" s="312">
        <v>500</v>
      </c>
      <c r="L151" s="315">
        <f>L152</f>
        <v>1364.3</v>
      </c>
      <c r="Q151" s="279"/>
    </row>
    <row r="152" spans="1:17" ht="17.45" customHeight="1" thickBot="1">
      <c r="A152" s="357" t="s">
        <v>295</v>
      </c>
      <c r="B152" s="428" t="s">
        <v>80</v>
      </c>
      <c r="C152" s="358" t="s">
        <v>460</v>
      </c>
      <c r="D152" s="428" t="s">
        <v>246</v>
      </c>
      <c r="E152" s="358"/>
      <c r="F152" s="359" t="e">
        <f t="shared" si="9"/>
        <v>#REF!</v>
      </c>
      <c r="G152" s="359" t="e">
        <f t="shared" si="9"/>
        <v>#REF!</v>
      </c>
      <c r="H152" s="359" t="e">
        <f t="shared" si="9"/>
        <v>#REF!</v>
      </c>
      <c r="I152" s="359">
        <v>500</v>
      </c>
      <c r="J152" s="359">
        <v>14.9</v>
      </c>
      <c r="K152" s="359">
        <v>500</v>
      </c>
      <c r="L152" s="360">
        <f>'Вед. 2021 (прил 4)'!N157</f>
        <v>1364.3</v>
      </c>
      <c r="Q152" s="279"/>
    </row>
    <row r="153" spans="1:17" ht="37.5" customHeight="1" thickBot="1">
      <c r="A153" s="373" t="s">
        <v>585</v>
      </c>
      <c r="B153" s="618" t="s">
        <v>80</v>
      </c>
      <c r="C153" s="619" t="s">
        <v>586</v>
      </c>
      <c r="D153" s="618" t="s">
        <v>330</v>
      </c>
      <c r="E153" s="362"/>
      <c r="F153" s="363"/>
      <c r="G153" s="363"/>
      <c r="H153" s="363"/>
      <c r="I153" s="365"/>
      <c r="J153" s="365"/>
      <c r="K153" s="365"/>
      <c r="L153" s="366">
        <v>43.2</v>
      </c>
      <c r="Q153" s="279"/>
    </row>
    <row r="154" spans="1:17" ht="26.25" customHeight="1" thickBot="1">
      <c r="A154" s="374" t="s">
        <v>571</v>
      </c>
      <c r="B154" s="607" t="s">
        <v>80</v>
      </c>
      <c r="C154" s="358" t="s">
        <v>586</v>
      </c>
      <c r="D154" s="607" t="s">
        <v>572</v>
      </c>
      <c r="E154" s="452"/>
      <c r="F154" s="608"/>
      <c r="G154" s="608"/>
      <c r="H154" s="608"/>
      <c r="I154" s="609"/>
      <c r="J154" s="609"/>
      <c r="K154" s="609"/>
      <c r="L154" s="610">
        <f>'Вед. 2021 (прил 4)'!N159</f>
        <v>43.2</v>
      </c>
      <c r="Q154" s="279"/>
    </row>
    <row r="155" spans="1:17" ht="24" customHeight="1" thickBot="1">
      <c r="A155" s="351" t="s">
        <v>34</v>
      </c>
      <c r="B155" s="352" t="s">
        <v>22</v>
      </c>
      <c r="C155" s="352"/>
      <c r="D155" s="352"/>
      <c r="E155" s="352"/>
      <c r="F155" s="353" t="e">
        <f t="shared" ref="F155:K155" si="10">F160</f>
        <v>#REF!</v>
      </c>
      <c r="G155" s="353" t="e">
        <f t="shared" si="10"/>
        <v>#REF!</v>
      </c>
      <c r="H155" s="353" t="e">
        <f t="shared" si="10"/>
        <v>#REF!</v>
      </c>
      <c r="I155" s="385" t="e">
        <f t="shared" si="10"/>
        <v>#REF!</v>
      </c>
      <c r="J155" s="385" t="e">
        <f t="shared" si="10"/>
        <v>#REF!</v>
      </c>
      <c r="K155" s="385" t="e">
        <f t="shared" si="10"/>
        <v>#REF!</v>
      </c>
      <c r="L155" s="354">
        <f>L160+L156</f>
        <v>1158</v>
      </c>
      <c r="Q155" s="279"/>
    </row>
    <row r="156" spans="1:17" ht="25.5" customHeight="1">
      <c r="A156" s="429" t="s">
        <v>315</v>
      </c>
      <c r="B156" s="289" t="s">
        <v>314</v>
      </c>
      <c r="C156" s="289"/>
      <c r="D156" s="289"/>
      <c r="E156" s="289"/>
      <c r="F156" s="290" t="e">
        <f>F160</f>
        <v>#REF!</v>
      </c>
      <c r="G156" s="290" t="e">
        <f>G160</f>
        <v>#REF!</v>
      </c>
      <c r="H156" s="290" t="e">
        <f>H160</f>
        <v>#REF!</v>
      </c>
      <c r="I156" s="291" t="e">
        <f>I160+#REF!+#REF!</f>
        <v>#REF!</v>
      </c>
      <c r="J156" s="291" t="e">
        <f>J160+#REF!+#REF!</f>
        <v>#REF!</v>
      </c>
      <c r="K156" s="291" t="e">
        <f>K160+#REF!+#REF!</f>
        <v>#REF!</v>
      </c>
      <c r="L156" s="292">
        <f>L157</f>
        <v>25.8</v>
      </c>
      <c r="Q156" s="279"/>
    </row>
    <row r="157" spans="1:17" ht="58.5" customHeight="1">
      <c r="A157" s="318" t="s">
        <v>384</v>
      </c>
      <c r="B157" s="295" t="s">
        <v>314</v>
      </c>
      <c r="C157" s="295" t="s">
        <v>462</v>
      </c>
      <c r="D157" s="295"/>
      <c r="E157" s="295"/>
      <c r="F157" s="296" t="e">
        <f>[4]роспись!H101</f>
        <v>#REF!</v>
      </c>
      <c r="G157" s="296">
        <v>309.39999999999998</v>
      </c>
      <c r="H157" s="296">
        <v>500</v>
      </c>
      <c r="I157" s="300" t="e">
        <f>I160</f>
        <v>#REF!</v>
      </c>
      <c r="J157" s="300" t="e">
        <f>J160</f>
        <v>#REF!</v>
      </c>
      <c r="K157" s="300" t="e">
        <f>K160</f>
        <v>#REF!</v>
      </c>
      <c r="L157" s="301">
        <f>L159</f>
        <v>25.8</v>
      </c>
      <c r="Q157" s="279"/>
    </row>
    <row r="158" spans="1:17" ht="21" customHeight="1">
      <c r="A158" s="316" t="s">
        <v>326</v>
      </c>
      <c r="B158" s="303" t="s">
        <v>314</v>
      </c>
      <c r="C158" s="303" t="s">
        <v>462</v>
      </c>
      <c r="D158" s="303" t="s">
        <v>325</v>
      </c>
      <c r="E158" s="320"/>
      <c r="F158" s="321" t="e">
        <f>F5+#REF!</f>
        <v>#REF!</v>
      </c>
      <c r="G158" s="321" t="e">
        <f>G5+#REF!</f>
        <v>#REF!</v>
      </c>
      <c r="H158" s="321" t="e">
        <f>H5+#REF!</f>
        <v>#REF!</v>
      </c>
      <c r="I158" s="305">
        <v>299</v>
      </c>
      <c r="J158" s="305">
        <v>243.6</v>
      </c>
      <c r="K158" s="305">
        <v>299</v>
      </c>
      <c r="L158" s="315">
        <f>L159</f>
        <v>25.8</v>
      </c>
      <c r="Q158" s="279"/>
    </row>
    <row r="159" spans="1:17" ht="21" customHeight="1">
      <c r="A159" s="302" t="s">
        <v>295</v>
      </c>
      <c r="B159" s="303" t="s">
        <v>314</v>
      </c>
      <c r="C159" s="303" t="s">
        <v>462</v>
      </c>
      <c r="D159" s="346" t="s">
        <v>246</v>
      </c>
      <c r="E159" s="320"/>
      <c r="F159" s="321" t="e">
        <f>F6+#REF!</f>
        <v>#REF!</v>
      </c>
      <c r="G159" s="321" t="e">
        <f>G6+#REF!</f>
        <v>#REF!</v>
      </c>
      <c r="H159" s="321" t="e">
        <f>H6+#REF!</f>
        <v>#REF!</v>
      </c>
      <c r="I159" s="305">
        <v>299</v>
      </c>
      <c r="J159" s="305">
        <v>243.6</v>
      </c>
      <c r="K159" s="305">
        <v>299</v>
      </c>
      <c r="L159" s="315">
        <f>'Вед. 2021 (прил 4)'!N164</f>
        <v>25.8</v>
      </c>
      <c r="Q159" s="279"/>
    </row>
    <row r="160" spans="1:17" ht="27" customHeight="1">
      <c r="A160" s="355" t="s">
        <v>487</v>
      </c>
      <c r="B160" s="294" t="s">
        <v>23</v>
      </c>
      <c r="C160" s="430"/>
      <c r="D160" s="295"/>
      <c r="E160" s="295"/>
      <c r="F160" s="296" t="e">
        <f>#REF!</f>
        <v>#REF!</v>
      </c>
      <c r="G160" s="296" t="e">
        <f>#REF!</f>
        <v>#REF!</v>
      </c>
      <c r="H160" s="296" t="e">
        <f>#REF!</f>
        <v>#REF!</v>
      </c>
      <c r="I160" s="296" t="e">
        <f>#REF!+#REF!+I164</f>
        <v>#REF!</v>
      </c>
      <c r="J160" s="296" t="e">
        <f>#REF!+#REF!+J164</f>
        <v>#REF!</v>
      </c>
      <c r="K160" s="296" t="e">
        <f>#REF!+#REF!+K164</f>
        <v>#REF!</v>
      </c>
      <c r="L160" s="301">
        <f>L164+L161</f>
        <v>1132.2</v>
      </c>
      <c r="Q160" s="279"/>
    </row>
    <row r="161" spans="1:17" ht="36" customHeight="1">
      <c r="A161" s="318" t="s">
        <v>506</v>
      </c>
      <c r="B161" s="295" t="s">
        <v>23</v>
      </c>
      <c r="C161" s="295" t="s">
        <v>507</v>
      </c>
      <c r="D161" s="294"/>
      <c r="E161" s="431"/>
      <c r="F161" s="432"/>
      <c r="G161" s="432"/>
      <c r="H161" s="432"/>
      <c r="I161" s="297"/>
      <c r="J161" s="297"/>
      <c r="K161" s="297"/>
      <c r="L161" s="433">
        <f>L162</f>
        <v>1005.2</v>
      </c>
      <c r="Q161" s="279"/>
    </row>
    <row r="162" spans="1:17" ht="28.15" customHeight="1">
      <c r="A162" s="316" t="s">
        <v>326</v>
      </c>
      <c r="B162" s="303" t="s">
        <v>23</v>
      </c>
      <c r="C162" s="303" t="s">
        <v>507</v>
      </c>
      <c r="D162" s="303" t="s">
        <v>325</v>
      </c>
      <c r="E162" s="431"/>
      <c r="F162" s="432"/>
      <c r="G162" s="432"/>
      <c r="H162" s="432"/>
      <c r="I162" s="297"/>
      <c r="J162" s="297"/>
      <c r="K162" s="297"/>
      <c r="L162" s="434">
        <f>L163</f>
        <v>1005.2</v>
      </c>
      <c r="Q162" s="279"/>
    </row>
    <row r="163" spans="1:17" ht="19.899999999999999" customHeight="1">
      <c r="A163" s="302" t="s">
        <v>295</v>
      </c>
      <c r="B163" s="303" t="s">
        <v>23</v>
      </c>
      <c r="C163" s="303" t="s">
        <v>507</v>
      </c>
      <c r="D163" s="303" t="s">
        <v>246</v>
      </c>
      <c r="E163" s="431"/>
      <c r="F163" s="432"/>
      <c r="G163" s="432"/>
      <c r="H163" s="432"/>
      <c r="I163" s="297"/>
      <c r="J163" s="297"/>
      <c r="K163" s="297"/>
      <c r="L163" s="434">
        <f>'Вед. 2021 (прил 4)'!N168</f>
        <v>1005.2</v>
      </c>
      <c r="Q163" s="279"/>
    </row>
    <row r="164" spans="1:17" ht="36.75" customHeight="1">
      <c r="A164" s="435" t="s">
        <v>389</v>
      </c>
      <c r="B164" s="295" t="s">
        <v>23</v>
      </c>
      <c r="C164" s="295" t="s">
        <v>479</v>
      </c>
      <c r="D164" s="295"/>
      <c r="E164" s="334"/>
      <c r="F164" s="335"/>
      <c r="G164" s="336"/>
      <c r="H164" s="336"/>
      <c r="I164" s="300">
        <f>I166</f>
        <v>120</v>
      </c>
      <c r="J164" s="300">
        <f>J166</f>
        <v>100</v>
      </c>
      <c r="K164" s="300">
        <f>K166</f>
        <v>120</v>
      </c>
      <c r="L164" s="301">
        <f>L166</f>
        <v>127</v>
      </c>
      <c r="Q164" s="279"/>
    </row>
    <row r="165" spans="1:17" ht="27.6" customHeight="1">
      <c r="A165" s="316" t="s">
        <v>326</v>
      </c>
      <c r="B165" s="346" t="s">
        <v>23</v>
      </c>
      <c r="C165" s="303" t="s">
        <v>479</v>
      </c>
      <c r="D165" s="303" t="s">
        <v>325</v>
      </c>
      <c r="E165" s="330"/>
      <c r="F165" s="331"/>
      <c r="G165" s="332"/>
      <c r="H165" s="332"/>
      <c r="I165" s="312">
        <v>120</v>
      </c>
      <c r="J165" s="312">
        <v>100</v>
      </c>
      <c r="K165" s="312">
        <v>120</v>
      </c>
      <c r="L165" s="315">
        <f>L166</f>
        <v>127</v>
      </c>
      <c r="Q165" s="279"/>
    </row>
    <row r="166" spans="1:17" ht="19.149999999999999" customHeight="1" thickBot="1">
      <c r="A166" s="357" t="s">
        <v>295</v>
      </c>
      <c r="B166" s="358" t="s">
        <v>23</v>
      </c>
      <c r="C166" s="358" t="s">
        <v>479</v>
      </c>
      <c r="D166" s="358" t="s">
        <v>246</v>
      </c>
      <c r="E166" s="436"/>
      <c r="F166" s="437"/>
      <c r="G166" s="438"/>
      <c r="H166" s="438"/>
      <c r="I166" s="439">
        <v>120</v>
      </c>
      <c r="J166" s="439">
        <v>100</v>
      </c>
      <c r="K166" s="439">
        <v>120</v>
      </c>
      <c r="L166" s="360">
        <f>'Вед. 2021 (прил 4)'!N171</f>
        <v>127</v>
      </c>
      <c r="Q166" s="279"/>
    </row>
    <row r="167" spans="1:17" ht="21" customHeight="1" thickBot="1">
      <c r="A167" s="351" t="s">
        <v>203</v>
      </c>
      <c r="B167" s="352" t="s">
        <v>24</v>
      </c>
      <c r="C167" s="352"/>
      <c r="D167" s="352"/>
      <c r="E167" s="440"/>
      <c r="F167" s="441"/>
      <c r="G167" s="442"/>
      <c r="H167" s="442"/>
      <c r="I167" s="385">
        <f>I168</f>
        <v>2689</v>
      </c>
      <c r="J167" s="385">
        <f>J168</f>
        <v>1456</v>
      </c>
      <c r="K167" s="385">
        <f>K168</f>
        <v>2689</v>
      </c>
      <c r="L167" s="354">
        <f>L168+L175</f>
        <v>15680.5</v>
      </c>
      <c r="Q167" s="279"/>
    </row>
    <row r="168" spans="1:17" ht="19.149999999999999" customHeight="1">
      <c r="A168" s="429" t="s">
        <v>38</v>
      </c>
      <c r="B168" s="289" t="s">
        <v>39</v>
      </c>
      <c r="C168" s="289"/>
      <c r="D168" s="289"/>
      <c r="E168" s="443"/>
      <c r="F168" s="444"/>
      <c r="G168" s="445"/>
      <c r="H168" s="445"/>
      <c r="I168" s="290">
        <f>I169+I175</f>
        <v>2689</v>
      </c>
      <c r="J168" s="290">
        <f>J169+J175</f>
        <v>1456</v>
      </c>
      <c r="K168" s="290">
        <f>K169+K175</f>
        <v>2689</v>
      </c>
      <c r="L168" s="292">
        <f>L169+L172</f>
        <v>3712.3</v>
      </c>
      <c r="Q168" s="279"/>
    </row>
    <row r="169" spans="1:17" ht="43.5" customHeight="1">
      <c r="A169" s="355" t="s">
        <v>390</v>
      </c>
      <c r="B169" s="294" t="s">
        <v>39</v>
      </c>
      <c r="C169" s="294" t="s">
        <v>463</v>
      </c>
      <c r="D169" s="294"/>
      <c r="E169" s="334"/>
      <c r="F169" s="335"/>
      <c r="G169" s="336"/>
      <c r="H169" s="336"/>
      <c r="I169" s="297">
        <f>I171</f>
        <v>1918</v>
      </c>
      <c r="J169" s="297">
        <f>J171</f>
        <v>1097.9000000000001</v>
      </c>
      <c r="K169" s="297">
        <f>K171</f>
        <v>1918</v>
      </c>
      <c r="L169" s="298">
        <f>L171</f>
        <v>3704.9</v>
      </c>
      <c r="Q169" s="279"/>
    </row>
    <row r="170" spans="1:17" ht="25.15" customHeight="1">
      <c r="A170" s="316" t="s">
        <v>326</v>
      </c>
      <c r="B170" s="303" t="s">
        <v>39</v>
      </c>
      <c r="C170" s="303" t="s">
        <v>463</v>
      </c>
      <c r="D170" s="303" t="s">
        <v>325</v>
      </c>
      <c r="E170" s="330"/>
      <c r="F170" s="331"/>
      <c r="G170" s="332"/>
      <c r="H170" s="332"/>
      <c r="I170" s="305">
        <f>1909+9</f>
        <v>1918</v>
      </c>
      <c r="J170" s="305">
        <v>1097.9000000000001</v>
      </c>
      <c r="K170" s="305">
        <v>1918</v>
      </c>
      <c r="L170" s="315">
        <f>L171</f>
        <v>3704.9</v>
      </c>
      <c r="Q170" s="279"/>
    </row>
    <row r="171" spans="1:17" ht="21.75" customHeight="1">
      <c r="A171" s="302" t="s">
        <v>295</v>
      </c>
      <c r="B171" s="303" t="s">
        <v>39</v>
      </c>
      <c r="C171" s="303" t="s">
        <v>463</v>
      </c>
      <c r="D171" s="303" t="s">
        <v>246</v>
      </c>
      <c r="E171" s="330"/>
      <c r="F171" s="331"/>
      <c r="G171" s="332"/>
      <c r="H171" s="332"/>
      <c r="I171" s="305">
        <f>1909+9</f>
        <v>1918</v>
      </c>
      <c r="J171" s="305">
        <v>1097.9000000000001</v>
      </c>
      <c r="K171" s="305">
        <v>1918</v>
      </c>
      <c r="L171" s="315">
        <f>'Вед. 2021 (прил 4)'!N176</f>
        <v>3704.9</v>
      </c>
      <c r="Q171" s="606"/>
    </row>
    <row r="172" spans="1:17" ht="20.45" customHeight="1">
      <c r="A172" s="299" t="s">
        <v>524</v>
      </c>
      <c r="B172" s="295" t="s">
        <v>39</v>
      </c>
      <c r="C172" s="295" t="s">
        <v>525</v>
      </c>
      <c r="D172" s="303"/>
      <c r="E172" s="330"/>
      <c r="F172" s="331"/>
      <c r="G172" s="332"/>
      <c r="H172" s="332"/>
      <c r="I172" s="305"/>
      <c r="J172" s="305"/>
      <c r="K172" s="305"/>
      <c r="L172" s="446">
        <f>L173</f>
        <v>7.4</v>
      </c>
      <c r="Q172" s="606"/>
    </row>
    <row r="173" spans="1:17" ht="24.75" customHeight="1">
      <c r="A173" s="316" t="s">
        <v>326</v>
      </c>
      <c r="B173" s="303" t="s">
        <v>39</v>
      </c>
      <c r="C173" s="303" t="s">
        <v>525</v>
      </c>
      <c r="D173" s="303" t="s">
        <v>325</v>
      </c>
      <c r="E173" s="330"/>
      <c r="F173" s="331"/>
      <c r="G173" s="332"/>
      <c r="H173" s="332"/>
      <c r="I173" s="305"/>
      <c r="J173" s="305"/>
      <c r="K173" s="305"/>
      <c r="L173" s="315">
        <f>L174</f>
        <v>7.4</v>
      </c>
      <c r="Q173" s="279"/>
    </row>
    <row r="174" spans="1:17" ht="24.75" customHeight="1">
      <c r="A174" s="302" t="s">
        <v>295</v>
      </c>
      <c r="B174" s="303" t="s">
        <v>39</v>
      </c>
      <c r="C174" s="303" t="s">
        <v>525</v>
      </c>
      <c r="D174" s="303" t="s">
        <v>246</v>
      </c>
      <c r="E174" s="330"/>
      <c r="F174" s="331"/>
      <c r="G174" s="332"/>
      <c r="H174" s="332"/>
      <c r="I174" s="305"/>
      <c r="J174" s="305"/>
      <c r="K174" s="305"/>
      <c r="L174" s="315">
        <f>'Вед. 2021 (прил 4)'!N179</f>
        <v>7.4</v>
      </c>
      <c r="M174" s="285">
        <f>M175</f>
        <v>116</v>
      </c>
      <c r="Q174" s="279"/>
    </row>
    <row r="175" spans="1:17" ht="16.149999999999999" customHeight="1">
      <c r="A175" s="435" t="s">
        <v>299</v>
      </c>
      <c r="B175" s="295" t="s">
        <v>261</v>
      </c>
      <c r="C175" s="295"/>
      <c r="D175" s="295"/>
      <c r="E175" s="334"/>
      <c r="F175" s="335"/>
      <c r="G175" s="336"/>
      <c r="H175" s="336"/>
      <c r="I175" s="300">
        <f>I178</f>
        <v>771</v>
      </c>
      <c r="J175" s="300">
        <f>J178</f>
        <v>358.1</v>
      </c>
      <c r="K175" s="300">
        <f>K178</f>
        <v>771</v>
      </c>
      <c r="L175" s="301">
        <f>L176+L179</f>
        <v>11968.199999999999</v>
      </c>
      <c r="M175" s="285">
        <v>116</v>
      </c>
      <c r="Q175" s="279"/>
    </row>
    <row r="176" spans="1:17" ht="20.25" customHeight="1">
      <c r="A176" s="447" t="s">
        <v>391</v>
      </c>
      <c r="B176" s="424" t="s">
        <v>261</v>
      </c>
      <c r="C176" s="295" t="s">
        <v>464</v>
      </c>
      <c r="D176" s="424"/>
      <c r="E176" s="334"/>
      <c r="F176" s="335"/>
      <c r="G176" s="336"/>
      <c r="H176" s="336"/>
      <c r="I176" s="448"/>
      <c r="J176" s="448"/>
      <c r="K176" s="448"/>
      <c r="L176" s="446">
        <f>L177</f>
        <v>1614.4</v>
      </c>
      <c r="M176" s="286">
        <f>M177</f>
        <v>62.52</v>
      </c>
      <c r="Q176" s="279"/>
    </row>
    <row r="177" spans="1:17" ht="26.45" customHeight="1">
      <c r="A177" s="316" t="s">
        <v>326</v>
      </c>
      <c r="B177" s="346" t="s">
        <v>261</v>
      </c>
      <c r="C177" s="303" t="s">
        <v>464</v>
      </c>
      <c r="D177" s="303" t="s">
        <v>325</v>
      </c>
      <c r="E177" s="330"/>
      <c r="F177" s="331"/>
      <c r="G177" s="332"/>
      <c r="H177" s="332"/>
      <c r="I177" s="312">
        <f>736+35</f>
        <v>771</v>
      </c>
      <c r="J177" s="312">
        <v>358.1</v>
      </c>
      <c r="K177" s="312">
        <v>771</v>
      </c>
      <c r="L177" s="315">
        <f>L178</f>
        <v>1614.4</v>
      </c>
      <c r="M177" s="286">
        <v>62.52</v>
      </c>
      <c r="Q177" s="279"/>
    </row>
    <row r="178" spans="1:17" ht="25.9" customHeight="1">
      <c r="A178" s="302" t="s">
        <v>295</v>
      </c>
      <c r="B178" s="346" t="s">
        <v>261</v>
      </c>
      <c r="C178" s="303" t="s">
        <v>464</v>
      </c>
      <c r="D178" s="303" t="s">
        <v>246</v>
      </c>
      <c r="E178" s="330"/>
      <c r="F178" s="331"/>
      <c r="G178" s="332"/>
      <c r="H178" s="332"/>
      <c r="I178" s="312">
        <f>736+35</f>
        <v>771</v>
      </c>
      <c r="J178" s="312">
        <v>358.1</v>
      </c>
      <c r="K178" s="314">
        <v>771</v>
      </c>
      <c r="L178" s="308">
        <f>'Вед. 2021 (прил 4)'!N183</f>
        <v>1614.4</v>
      </c>
      <c r="Q178" s="279"/>
    </row>
    <row r="179" spans="1:17" ht="18" customHeight="1">
      <c r="A179" s="299" t="s">
        <v>524</v>
      </c>
      <c r="B179" s="424" t="s">
        <v>261</v>
      </c>
      <c r="C179" s="295" t="s">
        <v>525</v>
      </c>
      <c r="D179" s="346"/>
      <c r="E179" s="330"/>
      <c r="F179" s="331"/>
      <c r="G179" s="332"/>
      <c r="H179" s="332"/>
      <c r="I179" s="314"/>
      <c r="J179" s="312"/>
      <c r="K179" s="314"/>
      <c r="L179" s="446">
        <f>L180+L182+L184</f>
        <v>10353.799999999999</v>
      </c>
      <c r="Q179" s="279"/>
    </row>
    <row r="180" spans="1:17" ht="32.25" customHeight="1">
      <c r="A180" s="302" t="s">
        <v>522</v>
      </c>
      <c r="B180" s="303" t="s">
        <v>261</v>
      </c>
      <c r="C180" s="303" t="s">
        <v>525</v>
      </c>
      <c r="D180" s="303" t="s">
        <v>319</v>
      </c>
      <c r="E180" s="330"/>
      <c r="F180" s="331"/>
      <c r="G180" s="332"/>
      <c r="H180" s="332"/>
      <c r="I180" s="347"/>
      <c r="J180" s="347"/>
      <c r="K180" s="348"/>
      <c r="L180" s="308">
        <f>L181</f>
        <v>7287.2</v>
      </c>
      <c r="Q180" s="279"/>
    </row>
    <row r="181" spans="1:17" ht="27" customHeight="1">
      <c r="A181" s="349" t="s">
        <v>522</v>
      </c>
      <c r="B181" s="303" t="s">
        <v>261</v>
      </c>
      <c r="C181" s="303" t="s">
        <v>525</v>
      </c>
      <c r="D181" s="303" t="s">
        <v>320</v>
      </c>
      <c r="E181" s="330"/>
      <c r="F181" s="331"/>
      <c r="G181" s="332"/>
      <c r="H181" s="332"/>
      <c r="I181" s="347"/>
      <c r="J181" s="347"/>
      <c r="K181" s="348"/>
      <c r="L181" s="308">
        <f>'Вед. 2021 (прил 4)'!N186</f>
        <v>7287.2</v>
      </c>
      <c r="Q181" s="279"/>
    </row>
    <row r="182" spans="1:17" ht="18.75" customHeight="1">
      <c r="A182" s="316" t="s">
        <v>326</v>
      </c>
      <c r="B182" s="346" t="s">
        <v>261</v>
      </c>
      <c r="C182" s="346" t="s">
        <v>525</v>
      </c>
      <c r="D182" s="346" t="s">
        <v>325</v>
      </c>
      <c r="E182" s="449"/>
      <c r="F182" s="450"/>
      <c r="G182" s="451"/>
      <c r="H182" s="451"/>
      <c r="I182" s="304"/>
      <c r="J182" s="304"/>
      <c r="K182" s="304"/>
      <c r="L182" s="308">
        <f>L183</f>
        <v>3058.6</v>
      </c>
      <c r="Q182" s="279"/>
    </row>
    <row r="183" spans="1:17" ht="19.899999999999999" customHeight="1">
      <c r="A183" s="302" t="s">
        <v>295</v>
      </c>
      <c r="B183" s="303" t="s">
        <v>261</v>
      </c>
      <c r="C183" s="303" t="s">
        <v>525</v>
      </c>
      <c r="D183" s="303" t="s">
        <v>246</v>
      </c>
      <c r="E183" s="449"/>
      <c r="F183" s="450"/>
      <c r="G183" s="451"/>
      <c r="H183" s="451"/>
      <c r="I183" s="304"/>
      <c r="J183" s="304"/>
      <c r="K183" s="304"/>
      <c r="L183" s="308">
        <f>'Вед. 2021 (прил 4)'!N188</f>
        <v>3058.6</v>
      </c>
    </row>
    <row r="184" spans="1:17" ht="30" customHeight="1">
      <c r="A184" s="302" t="s">
        <v>556</v>
      </c>
      <c r="B184" s="303" t="s">
        <v>261</v>
      </c>
      <c r="C184" s="303" t="s">
        <v>525</v>
      </c>
      <c r="D184" s="303" t="s">
        <v>330</v>
      </c>
      <c r="E184" s="449"/>
      <c r="F184" s="450"/>
      <c r="G184" s="451"/>
      <c r="H184" s="451"/>
      <c r="I184" s="304"/>
      <c r="J184" s="304"/>
      <c r="K184" s="304"/>
      <c r="L184" s="308">
        <f>L185</f>
        <v>8</v>
      </c>
    </row>
    <row r="185" spans="1:17" ht="23.25" customHeight="1" thickBot="1">
      <c r="A185" s="357" t="s">
        <v>557</v>
      </c>
      <c r="B185" s="358" t="s">
        <v>261</v>
      </c>
      <c r="C185" s="358" t="s">
        <v>525</v>
      </c>
      <c r="D185" s="452" t="s">
        <v>332</v>
      </c>
      <c r="E185" s="453"/>
      <c r="F185" s="454"/>
      <c r="G185" s="455"/>
      <c r="H185" s="455"/>
      <c r="I185" s="359"/>
      <c r="J185" s="359"/>
      <c r="K185" s="359"/>
      <c r="L185" s="308">
        <f>'Вед. 2021 (прил 4)'!N190</f>
        <v>8</v>
      </c>
    </row>
    <row r="186" spans="1:17" ht="23.25" customHeight="1" thickBot="1">
      <c r="A186" s="351" t="s">
        <v>35</v>
      </c>
      <c r="B186" s="352">
        <v>1000</v>
      </c>
      <c r="C186" s="352"/>
      <c r="D186" s="352"/>
      <c r="E186" s="440"/>
      <c r="F186" s="441"/>
      <c r="G186" s="442"/>
      <c r="H186" s="442"/>
      <c r="I186" s="385" t="e">
        <f>I191+#REF!</f>
        <v>#REF!</v>
      </c>
      <c r="J186" s="385" t="e">
        <f>J191+#REF!</f>
        <v>#REF!</v>
      </c>
      <c r="K186" s="385" t="e">
        <f>K191+#REF!</f>
        <v>#REF!</v>
      </c>
      <c r="L186" s="354">
        <f>L188+L191</f>
        <v>1492</v>
      </c>
    </row>
    <row r="187" spans="1:17" ht="22.5" customHeight="1">
      <c r="A187" s="457" t="s">
        <v>216</v>
      </c>
      <c r="B187" s="295" t="s">
        <v>215</v>
      </c>
      <c r="C187" s="295"/>
      <c r="D187" s="295"/>
      <c r="E187" s="334"/>
      <c r="F187" s="335"/>
      <c r="G187" s="336"/>
      <c r="H187" s="336"/>
      <c r="I187" s="458"/>
      <c r="J187" s="458"/>
      <c r="K187" s="458"/>
      <c r="L187" s="298">
        <f>L190</f>
        <v>533.5</v>
      </c>
    </row>
    <row r="188" spans="1:17" ht="33.75" customHeight="1">
      <c r="A188" s="459" t="s">
        <v>217</v>
      </c>
      <c r="B188" s="460" t="s">
        <v>215</v>
      </c>
      <c r="C188" s="461" t="s">
        <v>465</v>
      </c>
      <c r="D188" s="460"/>
      <c r="E188" s="334"/>
      <c r="F188" s="335"/>
      <c r="G188" s="336"/>
      <c r="H188" s="336"/>
      <c r="I188" s="297">
        <f>I190</f>
        <v>172.4</v>
      </c>
      <c r="J188" s="297">
        <f>J190</f>
        <v>114.9</v>
      </c>
      <c r="K188" s="297">
        <f>K190</f>
        <v>172.4</v>
      </c>
      <c r="L188" s="400">
        <f>L190</f>
        <v>533.5</v>
      </c>
    </row>
    <row r="189" spans="1:17" ht="43.15" customHeight="1">
      <c r="A189" s="419" t="s">
        <v>336</v>
      </c>
      <c r="B189" s="401" t="s">
        <v>215</v>
      </c>
      <c r="C189" s="346" t="s">
        <v>465</v>
      </c>
      <c r="D189" s="401" t="s">
        <v>334</v>
      </c>
      <c r="E189" s="330"/>
      <c r="F189" s="331"/>
      <c r="G189" s="332"/>
      <c r="H189" s="332"/>
      <c r="I189" s="305">
        <v>172.4</v>
      </c>
      <c r="J189" s="305">
        <v>114.9</v>
      </c>
      <c r="K189" s="305">
        <v>172.4</v>
      </c>
      <c r="L189" s="308">
        <f>L190</f>
        <v>533.5</v>
      </c>
    </row>
    <row r="190" spans="1:17" ht="18" customHeight="1">
      <c r="A190" s="419" t="s">
        <v>337</v>
      </c>
      <c r="B190" s="401" t="s">
        <v>215</v>
      </c>
      <c r="C190" s="346" t="s">
        <v>465</v>
      </c>
      <c r="D190" s="401" t="s">
        <v>335</v>
      </c>
      <c r="E190" s="330"/>
      <c r="F190" s="331"/>
      <c r="G190" s="332"/>
      <c r="H190" s="332"/>
      <c r="I190" s="305">
        <v>172.4</v>
      </c>
      <c r="J190" s="305">
        <v>114.9</v>
      </c>
      <c r="K190" s="305">
        <v>172.4</v>
      </c>
      <c r="L190" s="308">
        <f>'Вед. 2021 (прил 4)'!N195</f>
        <v>533.5</v>
      </c>
    </row>
    <row r="191" spans="1:17" ht="22.15" customHeight="1">
      <c r="A191" s="462" t="s">
        <v>167</v>
      </c>
      <c r="B191" s="295" t="s">
        <v>40</v>
      </c>
      <c r="C191" s="295"/>
      <c r="D191" s="295"/>
      <c r="E191" s="330"/>
      <c r="F191" s="331"/>
      <c r="G191" s="332"/>
      <c r="H191" s="332"/>
      <c r="I191" s="300" t="e">
        <f>#REF!+#REF!+I192</f>
        <v>#REF!</v>
      </c>
      <c r="J191" s="300" t="e">
        <f>#REF!+#REF!+J192</f>
        <v>#REF!</v>
      </c>
      <c r="K191" s="300" t="e">
        <f>#REF!+#REF!+K192</f>
        <v>#REF!</v>
      </c>
      <c r="L191" s="301">
        <f>L192</f>
        <v>958.5</v>
      </c>
    </row>
    <row r="192" spans="1:17" ht="48.75" customHeight="1">
      <c r="A192" s="462" t="s">
        <v>485</v>
      </c>
      <c r="B192" s="295" t="s">
        <v>40</v>
      </c>
      <c r="C192" s="295" t="s">
        <v>486</v>
      </c>
      <c r="D192" s="295"/>
      <c r="E192" s="330"/>
      <c r="F192" s="331"/>
      <c r="G192" s="332"/>
      <c r="H192" s="332"/>
      <c r="I192" s="463">
        <f>I194</f>
        <v>602.4</v>
      </c>
      <c r="J192" s="463">
        <f>J194</f>
        <v>229.4</v>
      </c>
      <c r="K192" s="463">
        <f>K194</f>
        <v>344.1</v>
      </c>
      <c r="L192" s="464">
        <f>L194</f>
        <v>958.5</v>
      </c>
    </row>
    <row r="193" spans="1:12" ht="32.450000000000003" customHeight="1">
      <c r="A193" s="419" t="s">
        <v>336</v>
      </c>
      <c r="B193" s="303" t="s">
        <v>40</v>
      </c>
      <c r="C193" s="303" t="s">
        <v>486</v>
      </c>
      <c r="D193" s="303" t="s">
        <v>334</v>
      </c>
      <c r="E193" s="330"/>
      <c r="F193" s="331"/>
      <c r="G193" s="332"/>
      <c r="H193" s="332"/>
      <c r="I193" s="305">
        <v>602.4</v>
      </c>
      <c r="J193" s="305">
        <v>229.4</v>
      </c>
      <c r="K193" s="305">
        <v>344.1</v>
      </c>
      <c r="L193" s="308">
        <f>L194</f>
        <v>958.5</v>
      </c>
    </row>
    <row r="194" spans="1:12" ht="26.45" customHeight="1" thickBot="1">
      <c r="A194" s="419" t="s">
        <v>337</v>
      </c>
      <c r="B194" s="303" t="s">
        <v>40</v>
      </c>
      <c r="C194" s="303" t="s">
        <v>486</v>
      </c>
      <c r="D194" s="303" t="s">
        <v>335</v>
      </c>
      <c r="E194" s="330"/>
      <c r="F194" s="331"/>
      <c r="G194" s="332"/>
      <c r="H194" s="332"/>
      <c r="I194" s="305">
        <v>602.4</v>
      </c>
      <c r="J194" s="305">
        <v>229.4</v>
      </c>
      <c r="K194" s="305">
        <v>344.1</v>
      </c>
      <c r="L194" s="308">
        <f>'Вед. 2021 (прил 4)'!N199</f>
        <v>958.5</v>
      </c>
    </row>
    <row r="195" spans="1:12" ht="24.6" customHeight="1" thickBot="1">
      <c r="A195" s="465" t="s">
        <v>166</v>
      </c>
      <c r="B195" s="368" t="s">
        <v>180</v>
      </c>
      <c r="C195" s="368"/>
      <c r="D195" s="368"/>
      <c r="E195" s="330"/>
      <c r="F195" s="331"/>
      <c r="G195" s="332"/>
      <c r="H195" s="332"/>
      <c r="I195" s="371">
        <f>I196</f>
        <v>653</v>
      </c>
      <c r="J195" s="371">
        <f>J196</f>
        <v>424.3</v>
      </c>
      <c r="K195" s="371">
        <f>K196</f>
        <v>653</v>
      </c>
      <c r="L195" s="372">
        <f>L196</f>
        <v>1810</v>
      </c>
    </row>
    <row r="196" spans="1:12" ht="21.6" customHeight="1">
      <c r="A196" s="429" t="s">
        <v>181</v>
      </c>
      <c r="B196" s="289" t="s">
        <v>179</v>
      </c>
      <c r="C196" s="289"/>
      <c r="D196" s="289"/>
      <c r="E196" s="466"/>
      <c r="F196" s="467"/>
      <c r="G196" s="468"/>
      <c r="H196" s="468"/>
      <c r="I196" s="291">
        <f t="shared" ref="I196:K197" si="11">I199</f>
        <v>653</v>
      </c>
      <c r="J196" s="291">
        <f t="shared" si="11"/>
        <v>424.3</v>
      </c>
      <c r="K196" s="291">
        <f t="shared" si="11"/>
        <v>653</v>
      </c>
      <c r="L196" s="292">
        <f>L197+L200</f>
        <v>1810</v>
      </c>
    </row>
    <row r="197" spans="1:12" ht="54.75" customHeight="1">
      <c r="A197" s="469" t="s">
        <v>377</v>
      </c>
      <c r="B197" s="295" t="s">
        <v>179</v>
      </c>
      <c r="C197" s="424" t="s">
        <v>466</v>
      </c>
      <c r="D197" s="303"/>
      <c r="E197" s="330"/>
      <c r="F197" s="331"/>
      <c r="G197" s="332"/>
      <c r="H197" s="332"/>
      <c r="I197" s="305">
        <f t="shared" si="11"/>
        <v>0</v>
      </c>
      <c r="J197" s="305">
        <f t="shared" si="11"/>
        <v>0</v>
      </c>
      <c r="K197" s="305">
        <f t="shared" si="11"/>
        <v>0</v>
      </c>
      <c r="L197" s="301">
        <f>L198</f>
        <v>120</v>
      </c>
    </row>
    <row r="198" spans="1:12" ht="37.9" customHeight="1">
      <c r="A198" s="374" t="s">
        <v>326</v>
      </c>
      <c r="B198" s="346" t="s">
        <v>179</v>
      </c>
      <c r="C198" s="346" t="s">
        <v>466</v>
      </c>
      <c r="D198" s="346" t="s">
        <v>325</v>
      </c>
      <c r="E198" s="330"/>
      <c r="F198" s="331"/>
      <c r="G198" s="332"/>
      <c r="H198" s="332"/>
      <c r="I198" s="312"/>
      <c r="J198" s="312"/>
      <c r="K198" s="312"/>
      <c r="L198" s="315">
        <f>L199</f>
        <v>120</v>
      </c>
    </row>
    <row r="199" spans="1:12" ht="24" customHeight="1">
      <c r="A199" s="302" t="s">
        <v>295</v>
      </c>
      <c r="B199" s="346" t="s">
        <v>179</v>
      </c>
      <c r="C199" s="346" t="s">
        <v>466</v>
      </c>
      <c r="D199" s="346" t="s">
        <v>246</v>
      </c>
      <c r="E199" s="330"/>
      <c r="F199" s="331"/>
      <c r="G199" s="332"/>
      <c r="H199" s="332"/>
      <c r="I199" s="312">
        <f>697-44</f>
        <v>653</v>
      </c>
      <c r="J199" s="312">
        <v>424.3</v>
      </c>
      <c r="K199" s="312">
        <v>653</v>
      </c>
      <c r="L199" s="315">
        <f>'Вед. 2021 (прил 4)'!N203</f>
        <v>120</v>
      </c>
    </row>
    <row r="200" spans="1:12" ht="27" customHeight="1">
      <c r="A200" s="299" t="s">
        <v>524</v>
      </c>
      <c r="B200" s="424" t="s">
        <v>179</v>
      </c>
      <c r="C200" s="295" t="s">
        <v>525</v>
      </c>
      <c r="D200" s="346"/>
      <c r="E200" s="330"/>
      <c r="F200" s="331"/>
      <c r="G200" s="332"/>
      <c r="H200" s="332"/>
      <c r="I200" s="314"/>
      <c r="J200" s="312"/>
      <c r="K200" s="314"/>
      <c r="L200" s="446">
        <f>L201+L203</f>
        <v>1690</v>
      </c>
    </row>
    <row r="201" spans="1:12" ht="19.899999999999999" customHeight="1">
      <c r="A201" s="302" t="s">
        <v>522</v>
      </c>
      <c r="B201" s="303" t="s">
        <v>179</v>
      </c>
      <c r="C201" s="303" t="s">
        <v>525</v>
      </c>
      <c r="D201" s="303" t="s">
        <v>319</v>
      </c>
      <c r="E201" s="303" t="s">
        <v>319</v>
      </c>
      <c r="F201" s="320" t="s">
        <v>77</v>
      </c>
      <c r="G201" s="321" t="e">
        <f>G202</f>
        <v>#REF!</v>
      </c>
      <c r="H201" s="321">
        <f>H202</f>
        <v>0</v>
      </c>
      <c r="I201" s="321" t="str">
        <f>I202</f>
        <v>12,7</v>
      </c>
      <c r="J201" s="305">
        <v>8250.9</v>
      </c>
      <c r="K201" s="321">
        <v>5168.5</v>
      </c>
      <c r="L201" s="470">
        <f>L202</f>
        <v>847.6</v>
      </c>
    </row>
    <row r="202" spans="1:12" ht="21" customHeight="1">
      <c r="A202" s="302" t="s">
        <v>522</v>
      </c>
      <c r="B202" s="303" t="s">
        <v>179</v>
      </c>
      <c r="C202" s="303" t="s">
        <v>525</v>
      </c>
      <c r="D202" s="303" t="s">
        <v>320</v>
      </c>
      <c r="E202" s="303" t="s">
        <v>320</v>
      </c>
      <c r="F202" s="320" t="s">
        <v>77</v>
      </c>
      <c r="G202" s="321" t="e">
        <f>G204</f>
        <v>#REF!</v>
      </c>
      <c r="H202" s="321">
        <f>H204</f>
        <v>0</v>
      </c>
      <c r="I202" s="321" t="str">
        <f>I204</f>
        <v>12,7</v>
      </c>
      <c r="J202" s="305">
        <v>8250.9</v>
      </c>
      <c r="K202" s="321">
        <v>5168.5</v>
      </c>
      <c r="L202" s="470">
        <f>'Вед. 2021 (прил 4)'!N206</f>
        <v>847.6</v>
      </c>
    </row>
    <row r="203" spans="1:12" ht="37.9" customHeight="1">
      <c r="A203" s="316" t="s">
        <v>326</v>
      </c>
      <c r="B203" s="303" t="s">
        <v>179</v>
      </c>
      <c r="C203" s="303" t="s">
        <v>525</v>
      </c>
      <c r="D203" s="303" t="s">
        <v>325</v>
      </c>
      <c r="E203" s="303" t="s">
        <v>325</v>
      </c>
      <c r="F203" s="320" t="s">
        <v>77</v>
      </c>
      <c r="G203" s="321" t="e">
        <f>[4]роспись!G186</f>
        <v>#REF!</v>
      </c>
      <c r="H203" s="321"/>
      <c r="I203" s="321" t="s">
        <v>188</v>
      </c>
      <c r="J203" s="305" t="e">
        <f>J204+#REF!</f>
        <v>#REF!</v>
      </c>
      <c r="K203" s="305" t="e">
        <f>K204+#REF!</f>
        <v>#REF!</v>
      </c>
      <c r="L203" s="305">
        <f>L204</f>
        <v>842.4</v>
      </c>
    </row>
    <row r="204" spans="1:12" ht="29.45" customHeight="1" thickBot="1">
      <c r="A204" s="357" t="s">
        <v>295</v>
      </c>
      <c r="B204" s="358" t="s">
        <v>179</v>
      </c>
      <c r="C204" s="358" t="s">
        <v>525</v>
      </c>
      <c r="D204" s="358" t="s">
        <v>246</v>
      </c>
      <c r="E204" s="358" t="s">
        <v>246</v>
      </c>
      <c r="F204" s="471" t="s">
        <v>77</v>
      </c>
      <c r="G204" s="472" t="e">
        <f>[4]роспись!G187</f>
        <v>#REF!</v>
      </c>
      <c r="H204" s="472"/>
      <c r="I204" s="472" t="s">
        <v>188</v>
      </c>
      <c r="J204" s="439" t="e">
        <f>#REF!+#REF!</f>
        <v>#REF!</v>
      </c>
      <c r="K204" s="439" t="e">
        <f>#REF!+#REF!</f>
        <v>#REF!</v>
      </c>
      <c r="L204" s="439">
        <f>'Вед. 2021 (прил 4)'!N208</f>
        <v>842.4</v>
      </c>
    </row>
    <row r="205" spans="1:12" ht="26.45" customHeight="1" thickBot="1">
      <c r="A205" s="473" t="s">
        <v>182</v>
      </c>
      <c r="B205" s="362" t="s">
        <v>183</v>
      </c>
      <c r="C205" s="362"/>
      <c r="D205" s="362"/>
      <c r="E205" s="330"/>
      <c r="F205" s="331"/>
      <c r="G205" s="332"/>
      <c r="H205" s="332"/>
      <c r="I205" s="364" t="e">
        <f>I206</f>
        <v>#REF!</v>
      </c>
      <c r="J205" s="364" t="e">
        <f>J206</f>
        <v>#REF!</v>
      </c>
      <c r="K205" s="364" t="e">
        <f>K206</f>
        <v>#REF!</v>
      </c>
      <c r="L205" s="366">
        <f>L206</f>
        <v>750.8</v>
      </c>
    </row>
    <row r="206" spans="1:12" ht="24" customHeight="1">
      <c r="A206" s="474" t="s">
        <v>185</v>
      </c>
      <c r="B206" s="294" t="s">
        <v>184</v>
      </c>
      <c r="C206" s="294"/>
      <c r="D206" s="294"/>
      <c r="E206" s="334"/>
      <c r="F206" s="335"/>
      <c r="G206" s="336"/>
      <c r="H206" s="336"/>
      <c r="I206" s="297" t="e">
        <f>I207+#REF!</f>
        <v>#REF!</v>
      </c>
      <c r="J206" s="297" t="e">
        <f>J207+#REF!</f>
        <v>#REF!</v>
      </c>
      <c r="K206" s="297" t="e">
        <f>K207+#REF!</f>
        <v>#REF!</v>
      </c>
      <c r="L206" s="298">
        <f>L207</f>
        <v>750.8</v>
      </c>
    </row>
    <row r="207" spans="1:12" ht="30.75" customHeight="1">
      <c r="A207" s="469" t="s">
        <v>264</v>
      </c>
      <c r="B207" s="295" t="s">
        <v>184</v>
      </c>
      <c r="C207" s="295" t="s">
        <v>467</v>
      </c>
      <c r="D207" s="295"/>
      <c r="E207" s="334"/>
      <c r="F207" s="335"/>
      <c r="G207" s="336"/>
      <c r="H207" s="336"/>
      <c r="I207" s="300">
        <f>I209</f>
        <v>653.9</v>
      </c>
      <c r="J207" s="300">
        <f>J209</f>
        <v>388.9</v>
      </c>
      <c r="K207" s="300">
        <f>K209</f>
        <v>653.9</v>
      </c>
      <c r="L207" s="301">
        <f>L209</f>
        <v>750.8</v>
      </c>
    </row>
    <row r="208" spans="1:12" ht="48">
      <c r="A208" s="374" t="s">
        <v>326</v>
      </c>
      <c r="B208" s="303" t="s">
        <v>184</v>
      </c>
      <c r="C208" s="303" t="s">
        <v>467</v>
      </c>
      <c r="D208" s="346" t="s">
        <v>325</v>
      </c>
      <c r="E208" s="330"/>
      <c r="F208" s="331"/>
      <c r="G208" s="332"/>
      <c r="H208" s="332"/>
      <c r="I208" s="305">
        <v>653.9</v>
      </c>
      <c r="J208" s="305">
        <v>388.9</v>
      </c>
      <c r="K208" s="305">
        <v>653.9</v>
      </c>
      <c r="L208" s="308">
        <f>L209</f>
        <v>750.8</v>
      </c>
    </row>
    <row r="209" spans="1:12" ht="36.75" thickBot="1">
      <c r="A209" s="375" t="s">
        <v>295</v>
      </c>
      <c r="B209" s="303" t="s">
        <v>184</v>
      </c>
      <c r="C209" s="303" t="s">
        <v>467</v>
      </c>
      <c r="D209" s="346" t="s">
        <v>246</v>
      </c>
      <c r="E209" s="330"/>
      <c r="F209" s="331"/>
      <c r="G209" s="332"/>
      <c r="H209" s="332"/>
      <c r="I209" s="305">
        <v>653.9</v>
      </c>
      <c r="J209" s="305">
        <v>388.9</v>
      </c>
      <c r="K209" s="305">
        <v>653.9</v>
      </c>
      <c r="L209" s="475">
        <f>'Вед. 2021 (прил 4)'!N213</f>
        <v>750.8</v>
      </c>
    </row>
    <row r="210" spans="1:12" ht="15" thickBot="1">
      <c r="A210" s="476" t="s">
        <v>36</v>
      </c>
      <c r="B210" s="477"/>
      <c r="C210" s="477"/>
      <c r="D210" s="477"/>
      <c r="E210" s="478"/>
      <c r="F210" s="479"/>
      <c r="G210" s="480"/>
      <c r="H210" s="480"/>
      <c r="I210" s="481" t="e">
        <f>#REF!+#REF!</f>
        <v>#REF!</v>
      </c>
      <c r="J210" s="481" t="e">
        <f>#REF!+#REF!</f>
        <v>#REF!</v>
      </c>
      <c r="K210" s="481" t="e">
        <f>#REF!+#REF!</f>
        <v>#REF!</v>
      </c>
      <c r="L210" s="482">
        <f>'Вед. 2021 (прил 4)'!N214</f>
        <v>145456.29999999999</v>
      </c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65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2"/>
  <sheetViews>
    <sheetView tabSelected="1" workbookViewId="0">
      <selection activeCell="N2" sqref="N2"/>
    </sheetView>
  </sheetViews>
  <sheetFormatPr defaultColWidth="9.140625" defaultRowHeight="12.75"/>
  <cols>
    <col min="1" max="1" width="9.140625" style="9" customWidth="1"/>
    <col min="2" max="2" width="50.140625" style="8" customWidth="1"/>
    <col min="3" max="3" width="9.42578125" style="8" customWidth="1"/>
    <col min="4" max="4" width="12.85546875" style="9" customWidth="1"/>
    <col min="5" max="5" width="11.5703125" style="8" customWidth="1"/>
    <col min="6" max="6" width="11" style="8" customWidth="1"/>
    <col min="7" max="7" width="0.140625" style="9" hidden="1" customWidth="1"/>
    <col min="8" max="8" width="8.140625" style="10" hidden="1" customWidth="1"/>
    <col min="9" max="9" width="8" style="115" hidden="1" customWidth="1"/>
    <col min="10" max="10" width="5.140625" style="115" hidden="1" customWidth="1"/>
    <col min="11" max="11" width="11.7109375" style="115" hidden="1" customWidth="1"/>
    <col min="12" max="12" width="11" style="115" hidden="1" customWidth="1"/>
    <col min="13" max="13" width="12.5703125" style="115" hidden="1" customWidth="1"/>
    <col min="14" max="14" width="14" style="115" customWidth="1"/>
    <col min="15" max="20" width="0" style="115" hidden="1" customWidth="1"/>
    <col min="21" max="21" width="23.140625" style="115" customWidth="1"/>
    <col min="22" max="22" width="21.140625" style="115" customWidth="1"/>
    <col min="23" max="23" width="6.7109375" style="115" customWidth="1"/>
    <col min="24" max="24" width="11.28515625" style="115" customWidth="1"/>
    <col min="25" max="25" width="9.85546875" style="115" bestFit="1" customWidth="1"/>
    <col min="26" max="27" width="9.140625" style="115" customWidth="1"/>
    <col min="28" max="16384" width="9.140625" style="115"/>
  </cols>
  <sheetData>
    <row r="1" spans="1:27" ht="15.75">
      <c r="A1" s="231"/>
      <c r="B1" s="232" t="s">
        <v>609</v>
      </c>
      <c r="C1" s="232"/>
      <c r="D1" s="250"/>
      <c r="E1" s="232"/>
      <c r="F1" s="232"/>
      <c r="G1" s="232"/>
      <c r="H1" s="233"/>
      <c r="I1" s="117"/>
      <c r="J1" s="117"/>
      <c r="K1" s="117"/>
      <c r="L1" s="117"/>
      <c r="M1" s="117"/>
      <c r="N1" s="234" t="s">
        <v>489</v>
      </c>
    </row>
    <row r="2" spans="1:27">
      <c r="A2" s="23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3"/>
      <c r="M2" s="123"/>
      <c r="N2" s="268"/>
    </row>
    <row r="3" spans="1:27">
      <c r="A3" s="23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70"/>
    </row>
    <row r="4" spans="1:27">
      <c r="A4" s="235"/>
      <c r="B4" s="117"/>
      <c r="C4" s="117"/>
      <c r="D4" s="117"/>
      <c r="E4" s="117"/>
      <c r="F4" s="629"/>
      <c r="G4" s="629"/>
      <c r="H4" s="629"/>
      <c r="I4" s="629"/>
      <c r="J4" s="629"/>
      <c r="K4" s="629"/>
      <c r="L4" s="629"/>
      <c r="M4" s="629"/>
      <c r="N4" s="629"/>
    </row>
    <row r="5" spans="1:27">
      <c r="A5" s="630" t="s">
        <v>608</v>
      </c>
      <c r="B5" s="630"/>
      <c r="C5" s="630" t="s">
        <v>209</v>
      </c>
      <c r="D5" s="630"/>
      <c r="E5" s="630"/>
      <c r="F5" s="630"/>
      <c r="G5" s="630"/>
      <c r="H5" s="630"/>
      <c r="I5" s="630"/>
      <c r="J5" s="630"/>
      <c r="K5" s="630"/>
      <c r="L5" s="117"/>
      <c r="M5" s="117"/>
      <c r="N5" s="117"/>
    </row>
    <row r="6" spans="1:27" ht="27.75" customHeight="1">
      <c r="A6" s="628" t="s">
        <v>592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</row>
    <row r="7" spans="1:27" ht="13.5" thickBot="1">
      <c r="A7" s="236"/>
      <c r="B7" s="237"/>
      <c r="C7" s="237"/>
      <c r="D7" s="236"/>
      <c r="E7" s="236"/>
      <c r="F7" s="238"/>
      <c r="G7" s="238"/>
      <c r="H7" s="239"/>
      <c r="I7" s="117"/>
      <c r="J7" s="117"/>
      <c r="K7" s="117"/>
      <c r="L7" s="117"/>
      <c r="M7" s="117"/>
      <c r="N7" s="117"/>
    </row>
    <row r="8" spans="1:27" ht="48.75" customHeight="1" thickBot="1">
      <c r="A8" s="287" t="s">
        <v>90</v>
      </c>
      <c r="B8" s="280" t="s">
        <v>25</v>
      </c>
      <c r="C8" s="281" t="s">
        <v>137</v>
      </c>
      <c r="D8" s="281" t="s">
        <v>26</v>
      </c>
      <c r="E8" s="281" t="s">
        <v>15</v>
      </c>
      <c r="F8" s="281" t="s">
        <v>27</v>
      </c>
      <c r="G8" s="281" t="s">
        <v>28</v>
      </c>
      <c r="H8" s="282" t="s">
        <v>210</v>
      </c>
      <c r="I8" s="283" t="s">
        <v>211</v>
      </c>
      <c r="J8" s="283" t="s">
        <v>207</v>
      </c>
      <c r="K8" s="282" t="s">
        <v>241</v>
      </c>
      <c r="L8" s="283" t="s">
        <v>289</v>
      </c>
      <c r="M8" s="283" t="s">
        <v>242</v>
      </c>
      <c r="N8" s="284" t="s">
        <v>290</v>
      </c>
    </row>
    <row r="9" spans="1:27" ht="30.6" customHeight="1" thickBot="1">
      <c r="A9" s="483" t="s">
        <v>2</v>
      </c>
      <c r="B9" s="484" t="s">
        <v>169</v>
      </c>
      <c r="C9" s="485" t="s">
        <v>155</v>
      </c>
      <c r="D9" s="485"/>
      <c r="E9" s="485"/>
      <c r="F9" s="485"/>
      <c r="G9" s="485"/>
      <c r="H9" s="486" t="e">
        <f>H12+H15</f>
        <v>#REF!</v>
      </c>
      <c r="I9" s="486" t="e">
        <f>I12+I15</f>
        <v>#REF!</v>
      </c>
      <c r="J9" s="486" t="e">
        <f>J12+J15</f>
        <v>#REF!</v>
      </c>
      <c r="K9" s="487" t="e">
        <f>K10+K15</f>
        <v>#REF!</v>
      </c>
      <c r="L9" s="487" t="e">
        <f>L10+L15</f>
        <v>#REF!</v>
      </c>
      <c r="M9" s="487" t="e">
        <f>M10+M15</f>
        <v>#REF!</v>
      </c>
      <c r="N9" s="488">
        <f>N10</f>
        <v>3976.5</v>
      </c>
    </row>
    <row r="10" spans="1:27" ht="16.899999999999999" customHeight="1">
      <c r="A10" s="293" t="s">
        <v>162</v>
      </c>
      <c r="B10" s="456" t="s">
        <v>74</v>
      </c>
      <c r="C10" s="294" t="s">
        <v>155</v>
      </c>
      <c r="D10" s="294" t="s">
        <v>14</v>
      </c>
      <c r="E10" s="294"/>
      <c r="F10" s="294"/>
      <c r="G10" s="295"/>
      <c r="H10" s="296" t="e">
        <f>H12+H15+#REF!</f>
        <v>#REF!</v>
      </c>
      <c r="I10" s="296" t="e">
        <f>I12+I15</f>
        <v>#REF!</v>
      </c>
      <c r="J10" s="296" t="e">
        <f>J12+J15</f>
        <v>#REF!</v>
      </c>
      <c r="K10" s="297" t="e">
        <f>K12+K45+#REF!</f>
        <v>#REF!</v>
      </c>
      <c r="L10" s="297" t="e">
        <f>L12+L45+#REF!</f>
        <v>#REF!</v>
      </c>
      <c r="M10" s="297" t="e">
        <f>M12+M45+#REF!</f>
        <v>#REF!</v>
      </c>
      <c r="N10" s="298">
        <f>N12+N15+N28</f>
        <v>3976.5</v>
      </c>
    </row>
    <row r="11" spans="1:27" ht="29.25" customHeight="1">
      <c r="A11" s="293" t="s">
        <v>62</v>
      </c>
      <c r="B11" s="456" t="s">
        <v>301</v>
      </c>
      <c r="C11" s="294" t="s">
        <v>155</v>
      </c>
      <c r="D11" s="294" t="s">
        <v>43</v>
      </c>
      <c r="E11" s="294"/>
      <c r="F11" s="294"/>
      <c r="G11" s="295"/>
      <c r="H11" s="296"/>
      <c r="I11" s="296"/>
      <c r="J11" s="296"/>
      <c r="K11" s="297"/>
      <c r="L11" s="297"/>
      <c r="M11" s="297"/>
      <c r="N11" s="298">
        <f>N12</f>
        <v>1272.3</v>
      </c>
    </row>
    <row r="12" spans="1:27" ht="18.75" customHeight="1">
      <c r="A12" s="299" t="s">
        <v>45</v>
      </c>
      <c r="B12" s="373" t="s">
        <v>156</v>
      </c>
      <c r="C12" s="295" t="s">
        <v>155</v>
      </c>
      <c r="D12" s="295" t="s">
        <v>43</v>
      </c>
      <c r="E12" s="295" t="s">
        <v>436</v>
      </c>
      <c r="F12" s="295"/>
      <c r="G12" s="295"/>
      <c r="H12" s="296">
        <f t="shared" ref="H12:M12" si="0">H14</f>
        <v>753.2</v>
      </c>
      <c r="I12" s="296">
        <f t="shared" si="0"/>
        <v>530.70000000000005</v>
      </c>
      <c r="J12" s="296">
        <f t="shared" si="0"/>
        <v>753.2</v>
      </c>
      <c r="K12" s="300">
        <f t="shared" si="0"/>
        <v>918.9</v>
      </c>
      <c r="L12" s="300">
        <f t="shared" si="0"/>
        <v>606.1</v>
      </c>
      <c r="M12" s="300">
        <f t="shared" si="0"/>
        <v>918.9</v>
      </c>
      <c r="N12" s="301">
        <f>N13</f>
        <v>1272.3</v>
      </c>
    </row>
    <row r="13" spans="1:27" ht="52.5" customHeight="1">
      <c r="A13" s="302" t="s">
        <v>44</v>
      </c>
      <c r="B13" s="375" t="s">
        <v>321</v>
      </c>
      <c r="C13" s="303" t="s">
        <v>155</v>
      </c>
      <c r="D13" s="303" t="s">
        <v>43</v>
      </c>
      <c r="E13" s="303" t="s">
        <v>436</v>
      </c>
      <c r="F13" s="303" t="s">
        <v>319</v>
      </c>
      <c r="G13" s="303"/>
      <c r="H13" s="304" t="e">
        <f>[4]роспись!H9</f>
        <v>#REF!</v>
      </c>
      <c r="I13" s="304">
        <v>530.70000000000005</v>
      </c>
      <c r="J13" s="304">
        <v>753.2</v>
      </c>
      <c r="K13" s="305">
        <v>918.9</v>
      </c>
      <c r="L13" s="306">
        <v>606.1</v>
      </c>
      <c r="M13" s="307">
        <v>918.9</v>
      </c>
      <c r="N13" s="489">
        <f>N14</f>
        <v>1272.3</v>
      </c>
      <c r="O13" s="242"/>
      <c r="Z13" s="242"/>
      <c r="AA13" s="242"/>
    </row>
    <row r="14" spans="1:27" ht="26.25" customHeight="1">
      <c r="A14" s="302" t="s">
        <v>327</v>
      </c>
      <c r="B14" s="375" t="s">
        <v>322</v>
      </c>
      <c r="C14" s="303" t="s">
        <v>155</v>
      </c>
      <c r="D14" s="303" t="s">
        <v>43</v>
      </c>
      <c r="E14" s="303" t="s">
        <v>436</v>
      </c>
      <c r="F14" s="303" t="s">
        <v>320</v>
      </c>
      <c r="G14" s="303"/>
      <c r="H14" s="304">
        <f>[4]роспись!H10</f>
        <v>753.2</v>
      </c>
      <c r="I14" s="304">
        <v>530.70000000000005</v>
      </c>
      <c r="J14" s="304">
        <v>753.2</v>
      </c>
      <c r="K14" s="305">
        <v>918.9</v>
      </c>
      <c r="L14" s="306">
        <v>606.1</v>
      </c>
      <c r="M14" s="307">
        <v>918.9</v>
      </c>
      <c r="N14" s="308">
        <f>'[3]Функц.2020 (прил 3) '!$L$13</f>
        <v>1272.3</v>
      </c>
    </row>
    <row r="15" spans="1:27" ht="50.25" customHeight="1">
      <c r="A15" s="299" t="s">
        <v>3</v>
      </c>
      <c r="B15" s="373" t="s">
        <v>205</v>
      </c>
      <c r="C15" s="295" t="s">
        <v>155</v>
      </c>
      <c r="D15" s="295" t="s">
        <v>29</v>
      </c>
      <c r="E15" s="295"/>
      <c r="F15" s="295"/>
      <c r="G15" s="295"/>
      <c r="H15" s="296" t="e">
        <f>H25</f>
        <v>#REF!</v>
      </c>
      <c r="I15" s="296" t="e">
        <f>I25</f>
        <v>#REF!</v>
      </c>
      <c r="J15" s="296" t="e">
        <f>J25</f>
        <v>#REF!</v>
      </c>
      <c r="K15" s="300" t="e">
        <f>K25+K17</f>
        <v>#REF!</v>
      </c>
      <c r="L15" s="300" t="e">
        <f>L25+L17</f>
        <v>#REF!</v>
      </c>
      <c r="M15" s="300" t="e">
        <f>M25+M17</f>
        <v>#REF!</v>
      </c>
      <c r="N15" s="301">
        <f>N16</f>
        <v>2620.2000000000003</v>
      </c>
      <c r="Z15" s="242"/>
      <c r="AA15" s="242"/>
    </row>
    <row r="16" spans="1:27" ht="33" customHeight="1">
      <c r="A16" s="299" t="s">
        <v>173</v>
      </c>
      <c r="B16" s="457" t="s">
        <v>473</v>
      </c>
      <c r="C16" s="310" t="s">
        <v>155</v>
      </c>
      <c r="D16" s="310" t="s">
        <v>29</v>
      </c>
      <c r="E16" s="295" t="s">
        <v>437</v>
      </c>
      <c r="F16" s="310"/>
      <c r="G16" s="295"/>
      <c r="H16" s="296" t="e">
        <f>#REF!</f>
        <v>#REF!</v>
      </c>
      <c r="I16" s="296" t="e">
        <f>#REF!</f>
        <v>#REF!</v>
      </c>
      <c r="J16" s="296" t="e">
        <f>#REF!</f>
        <v>#REF!</v>
      </c>
      <c r="K16" s="300" t="e">
        <f>#REF!</f>
        <v>#REF!</v>
      </c>
      <c r="L16" s="300" t="e">
        <f>#REF!</f>
        <v>#REF!</v>
      </c>
      <c r="M16" s="300" t="e">
        <f>#REF!</f>
        <v>#REF!</v>
      </c>
      <c r="N16" s="301">
        <f>N25+N17</f>
        <v>2620.2000000000003</v>
      </c>
      <c r="Y16" s="242"/>
      <c r="Z16" s="242"/>
      <c r="AA16" s="242"/>
    </row>
    <row r="17" spans="1:25" ht="31.5" customHeight="1">
      <c r="A17" s="299" t="s">
        <v>175</v>
      </c>
      <c r="B17" s="373" t="s">
        <v>244</v>
      </c>
      <c r="C17" s="295" t="s">
        <v>155</v>
      </c>
      <c r="D17" s="295" t="s">
        <v>29</v>
      </c>
      <c r="E17" s="295" t="s">
        <v>469</v>
      </c>
      <c r="F17" s="295"/>
      <c r="G17" s="295"/>
      <c r="H17" s="296"/>
      <c r="I17" s="296"/>
      <c r="J17" s="296"/>
      <c r="K17" s="300" t="e">
        <f>K19+#REF!</f>
        <v>#REF!</v>
      </c>
      <c r="L17" s="300" t="e">
        <f>L19+#REF!</f>
        <v>#REF!</v>
      </c>
      <c r="M17" s="300" t="e">
        <f>M19+#REF!</f>
        <v>#REF!</v>
      </c>
      <c r="N17" s="301">
        <f>N19+N21+N22</f>
        <v>2461.9</v>
      </c>
    </row>
    <row r="18" spans="1:25" ht="50.25" customHeight="1">
      <c r="A18" s="302" t="s">
        <v>338</v>
      </c>
      <c r="B18" s="409" t="s">
        <v>323</v>
      </c>
      <c r="C18" s="303" t="s">
        <v>155</v>
      </c>
      <c r="D18" s="303" t="s">
        <v>29</v>
      </c>
      <c r="E18" s="303" t="s">
        <v>469</v>
      </c>
      <c r="F18" s="303" t="s">
        <v>319</v>
      </c>
      <c r="G18" s="303"/>
      <c r="H18" s="304"/>
      <c r="I18" s="304"/>
      <c r="J18" s="304"/>
      <c r="K18" s="312">
        <v>519.5</v>
      </c>
      <c r="L18" s="313">
        <v>330.8</v>
      </c>
      <c r="M18" s="314">
        <v>519.70000000000005</v>
      </c>
      <c r="N18" s="490">
        <f>N19</f>
        <v>1648.7</v>
      </c>
    </row>
    <row r="19" spans="1:25" ht="28.5" customHeight="1">
      <c r="A19" s="302" t="s">
        <v>474</v>
      </c>
      <c r="B19" s="409" t="s">
        <v>324</v>
      </c>
      <c r="C19" s="303" t="s">
        <v>155</v>
      </c>
      <c r="D19" s="303" t="s">
        <v>29</v>
      </c>
      <c r="E19" s="303" t="s">
        <v>469</v>
      </c>
      <c r="F19" s="303" t="s">
        <v>320</v>
      </c>
      <c r="G19" s="303"/>
      <c r="H19" s="304"/>
      <c r="I19" s="304"/>
      <c r="J19" s="304"/>
      <c r="K19" s="312">
        <v>519.5</v>
      </c>
      <c r="L19" s="313">
        <v>330.8</v>
      </c>
      <c r="M19" s="314">
        <v>519.70000000000005</v>
      </c>
      <c r="N19" s="315">
        <v>1648.7</v>
      </c>
    </row>
    <row r="20" spans="1:25" ht="28.5" customHeight="1">
      <c r="A20" s="302" t="s">
        <v>475</v>
      </c>
      <c r="B20" s="374" t="s">
        <v>326</v>
      </c>
      <c r="C20" s="303" t="s">
        <v>155</v>
      </c>
      <c r="D20" s="303" t="s">
        <v>29</v>
      </c>
      <c r="E20" s="303" t="s">
        <v>469</v>
      </c>
      <c r="F20" s="303" t="s">
        <v>325</v>
      </c>
      <c r="G20" s="303"/>
      <c r="H20" s="304"/>
      <c r="I20" s="304"/>
      <c r="J20" s="304"/>
      <c r="K20" s="312">
        <v>519.5</v>
      </c>
      <c r="L20" s="313">
        <v>330.8</v>
      </c>
      <c r="M20" s="314">
        <v>519.70000000000005</v>
      </c>
      <c r="N20" s="315">
        <f>N21</f>
        <v>762.2</v>
      </c>
      <c r="Y20" s="242"/>
    </row>
    <row r="21" spans="1:25" ht="29.25" customHeight="1">
      <c r="A21" s="302" t="s">
        <v>476</v>
      </c>
      <c r="B21" s="375" t="s">
        <v>295</v>
      </c>
      <c r="C21" s="303" t="s">
        <v>155</v>
      </c>
      <c r="D21" s="303" t="s">
        <v>29</v>
      </c>
      <c r="E21" s="303" t="s">
        <v>469</v>
      </c>
      <c r="F21" s="303" t="s">
        <v>246</v>
      </c>
      <c r="G21" s="303"/>
      <c r="H21" s="304"/>
      <c r="I21" s="304"/>
      <c r="J21" s="304"/>
      <c r="K21" s="312">
        <v>519.5</v>
      </c>
      <c r="L21" s="313">
        <v>330.8</v>
      </c>
      <c r="M21" s="314">
        <v>519.70000000000005</v>
      </c>
      <c r="N21" s="315">
        <v>762.2</v>
      </c>
    </row>
    <row r="22" spans="1:25" ht="24.6" customHeight="1">
      <c r="A22" s="302" t="s">
        <v>595</v>
      </c>
      <c r="B22" s="621" t="s">
        <v>331</v>
      </c>
      <c r="C22" s="303" t="s">
        <v>155</v>
      </c>
      <c r="D22" s="303" t="s">
        <v>29</v>
      </c>
      <c r="E22" s="303" t="s">
        <v>469</v>
      </c>
      <c r="F22" s="303" t="s">
        <v>330</v>
      </c>
      <c r="G22" s="303"/>
      <c r="H22" s="304"/>
      <c r="I22" s="304"/>
      <c r="J22" s="304"/>
      <c r="K22" s="312"/>
      <c r="L22" s="317"/>
      <c r="M22" s="314"/>
      <c r="N22" s="315">
        <f>N23+N24</f>
        <v>51</v>
      </c>
    </row>
    <row r="23" spans="1:25" ht="19.899999999999999" customHeight="1">
      <c r="A23" s="302" t="s">
        <v>596</v>
      </c>
      <c r="B23" s="491" t="s">
        <v>433</v>
      </c>
      <c r="C23" s="303" t="s">
        <v>155</v>
      </c>
      <c r="D23" s="303" t="s">
        <v>29</v>
      </c>
      <c r="E23" s="303" t="s">
        <v>469</v>
      </c>
      <c r="F23" s="303" t="s">
        <v>332</v>
      </c>
      <c r="G23" s="303"/>
      <c r="H23" s="304"/>
      <c r="I23" s="304"/>
      <c r="J23" s="304"/>
      <c r="K23" s="312"/>
      <c r="L23" s="317"/>
      <c r="M23" s="314"/>
      <c r="N23" s="315">
        <v>2</v>
      </c>
    </row>
    <row r="24" spans="1:25" ht="22.9" customHeight="1">
      <c r="A24" s="302" t="s">
        <v>599</v>
      </c>
      <c r="B24" s="375" t="s">
        <v>571</v>
      </c>
      <c r="C24" s="559" t="s">
        <v>155</v>
      </c>
      <c r="D24" s="407" t="s">
        <v>29</v>
      </c>
      <c r="E24" s="303" t="s">
        <v>469</v>
      </c>
      <c r="F24" s="407" t="s">
        <v>572</v>
      </c>
      <c r="G24" s="303"/>
      <c r="H24" s="304"/>
      <c r="I24" s="304"/>
      <c r="J24" s="304"/>
      <c r="K24" s="304"/>
      <c r="L24" s="304"/>
      <c r="M24" s="304"/>
      <c r="N24" s="565">
        <v>49</v>
      </c>
    </row>
    <row r="25" spans="1:25" ht="36.6" customHeight="1">
      <c r="A25" s="299" t="s">
        <v>415</v>
      </c>
      <c r="B25" s="457" t="s">
        <v>225</v>
      </c>
      <c r="C25" s="310" t="s">
        <v>155</v>
      </c>
      <c r="D25" s="310" t="s">
        <v>29</v>
      </c>
      <c r="E25" s="295" t="s">
        <v>470</v>
      </c>
      <c r="F25" s="310"/>
      <c r="G25" s="295"/>
      <c r="H25" s="296" t="e">
        <f>#REF!</f>
        <v>#REF!</v>
      </c>
      <c r="I25" s="296" t="e">
        <f>#REF!</f>
        <v>#REF!</v>
      </c>
      <c r="J25" s="296" t="e">
        <f>#REF!</f>
        <v>#REF!</v>
      </c>
      <c r="K25" s="300" t="e">
        <f>#REF!</f>
        <v>#REF!</v>
      </c>
      <c r="L25" s="300" t="e">
        <f>#REF!</f>
        <v>#REF!</v>
      </c>
      <c r="M25" s="300" t="e">
        <f>#REF!</f>
        <v>#REF!</v>
      </c>
      <c r="N25" s="492">
        <f>N26</f>
        <v>158.30000000000001</v>
      </c>
    </row>
    <row r="26" spans="1:25" ht="27" customHeight="1">
      <c r="A26" s="302" t="s">
        <v>477</v>
      </c>
      <c r="B26" s="375" t="s">
        <v>321</v>
      </c>
      <c r="C26" s="303" t="s">
        <v>155</v>
      </c>
      <c r="D26" s="303" t="s">
        <v>29</v>
      </c>
      <c r="E26" s="303" t="s">
        <v>470</v>
      </c>
      <c r="F26" s="303" t="s">
        <v>319</v>
      </c>
      <c r="G26" s="303"/>
      <c r="H26" s="304" t="e">
        <f>[4]роспись!H13</f>
        <v>#REF!</v>
      </c>
      <c r="I26" s="304">
        <v>530.70000000000005</v>
      </c>
      <c r="J26" s="304">
        <v>753.2</v>
      </c>
      <c r="K26" s="305">
        <v>918.9</v>
      </c>
      <c r="L26" s="306">
        <v>606.1</v>
      </c>
      <c r="M26" s="307">
        <v>918.9</v>
      </c>
      <c r="N26" s="308">
        <f>N27</f>
        <v>158.30000000000001</v>
      </c>
    </row>
    <row r="27" spans="1:25" ht="31.5" customHeight="1">
      <c r="A27" s="302" t="s">
        <v>478</v>
      </c>
      <c r="B27" s="375" t="s">
        <v>322</v>
      </c>
      <c r="C27" s="303" t="s">
        <v>155</v>
      </c>
      <c r="D27" s="303" t="s">
        <v>29</v>
      </c>
      <c r="E27" s="303" t="s">
        <v>470</v>
      </c>
      <c r="F27" s="303" t="s">
        <v>320</v>
      </c>
      <c r="G27" s="303"/>
      <c r="H27" s="304" t="e">
        <f>[4]роспись!H14</f>
        <v>#REF!</v>
      </c>
      <c r="I27" s="304">
        <v>530.70000000000005</v>
      </c>
      <c r="J27" s="304">
        <v>753.2</v>
      </c>
      <c r="K27" s="305">
        <v>918.9</v>
      </c>
      <c r="L27" s="306">
        <v>606.1</v>
      </c>
      <c r="M27" s="307">
        <v>918.9</v>
      </c>
      <c r="N27" s="308">
        <f>'[3]Функц.2020 (прил 3) '!$L$25</f>
        <v>158.30000000000001</v>
      </c>
    </row>
    <row r="28" spans="1:25">
      <c r="A28" s="493" t="s">
        <v>47</v>
      </c>
      <c r="B28" s="456" t="s">
        <v>74</v>
      </c>
      <c r="C28" s="303" t="s">
        <v>155</v>
      </c>
      <c r="D28" s="303" t="s">
        <v>14</v>
      </c>
      <c r="E28" s="303"/>
      <c r="F28" s="303"/>
      <c r="G28" s="303"/>
      <c r="H28" s="304"/>
      <c r="I28" s="304"/>
      <c r="J28" s="304"/>
      <c r="K28" s="305"/>
      <c r="L28" s="377"/>
      <c r="M28" s="307"/>
      <c r="N28" s="301">
        <f>N29</f>
        <v>84</v>
      </c>
    </row>
    <row r="29" spans="1:25" ht="40.15" customHeight="1">
      <c r="A29" s="494" t="s">
        <v>62</v>
      </c>
      <c r="B29" s="462" t="s">
        <v>249</v>
      </c>
      <c r="C29" s="295" t="s">
        <v>155</v>
      </c>
      <c r="D29" s="295" t="s">
        <v>178</v>
      </c>
      <c r="E29" s="295" t="s">
        <v>443</v>
      </c>
      <c r="F29" s="295"/>
      <c r="G29" s="303"/>
      <c r="H29" s="304">
        <f>H31</f>
        <v>70</v>
      </c>
      <c r="I29" s="304">
        <f t="shared" ref="I29:N29" si="1">I31</f>
        <v>0</v>
      </c>
      <c r="J29" s="304">
        <f t="shared" si="1"/>
        <v>20</v>
      </c>
      <c r="K29" s="300">
        <f t="shared" si="1"/>
        <v>60</v>
      </c>
      <c r="L29" s="300">
        <f t="shared" si="1"/>
        <v>30</v>
      </c>
      <c r="M29" s="300">
        <f t="shared" si="1"/>
        <v>60</v>
      </c>
      <c r="N29" s="492">
        <f t="shared" si="1"/>
        <v>84</v>
      </c>
    </row>
    <row r="30" spans="1:25" ht="18.600000000000001" customHeight="1" thickBot="1">
      <c r="A30" s="495" t="s">
        <v>45</v>
      </c>
      <c r="B30" s="496" t="s">
        <v>331</v>
      </c>
      <c r="C30" s="303" t="s">
        <v>155</v>
      </c>
      <c r="D30" s="303" t="s">
        <v>178</v>
      </c>
      <c r="E30" s="303" t="s">
        <v>443</v>
      </c>
      <c r="F30" s="303" t="s">
        <v>330</v>
      </c>
      <c r="G30" s="303"/>
      <c r="H30" s="304">
        <v>70</v>
      </c>
      <c r="I30" s="304"/>
      <c r="J30" s="304">
        <v>20</v>
      </c>
      <c r="K30" s="305">
        <v>60</v>
      </c>
      <c r="L30" s="313">
        <v>30</v>
      </c>
      <c r="M30" s="314">
        <v>60</v>
      </c>
      <c r="N30" s="308">
        <f>N31</f>
        <v>84</v>
      </c>
    </row>
    <row r="31" spans="1:25" ht="27" hidden="1" customHeight="1">
      <c r="A31" s="495" t="s">
        <v>44</v>
      </c>
      <c r="B31" s="496" t="s">
        <v>333</v>
      </c>
      <c r="C31" s="303" t="s">
        <v>155</v>
      </c>
      <c r="D31" s="303" t="s">
        <v>178</v>
      </c>
      <c r="E31" s="303" t="s">
        <v>443</v>
      </c>
      <c r="F31" s="303" t="s">
        <v>332</v>
      </c>
      <c r="G31" s="303"/>
      <c r="H31" s="304">
        <v>70</v>
      </c>
      <c r="I31" s="304"/>
      <c r="J31" s="304">
        <v>20</v>
      </c>
      <c r="K31" s="305">
        <v>60</v>
      </c>
      <c r="L31" s="313">
        <v>30</v>
      </c>
      <c r="M31" s="314">
        <v>60</v>
      </c>
      <c r="N31" s="308">
        <f>'[3]Функц.2020 (прил 3) '!$L$28</f>
        <v>84</v>
      </c>
    </row>
    <row r="32" spans="1:25" ht="24.75" hidden="1" customHeight="1">
      <c r="A32" s="302" t="s">
        <v>517</v>
      </c>
      <c r="B32" s="456" t="s">
        <v>74</v>
      </c>
      <c r="C32" s="295" t="s">
        <v>512</v>
      </c>
      <c r="D32" s="295" t="s">
        <v>14</v>
      </c>
      <c r="E32" s="303"/>
      <c r="F32" s="303"/>
      <c r="G32" s="303"/>
      <c r="H32" s="304"/>
      <c r="I32" s="304"/>
      <c r="J32" s="304"/>
      <c r="K32" s="307"/>
      <c r="L32" s="306"/>
      <c r="M32" s="307"/>
      <c r="N32" s="301">
        <f>N33</f>
        <v>0</v>
      </c>
      <c r="O32" s="273"/>
      <c r="P32" s="274"/>
    </row>
    <row r="33" spans="1:25" ht="23.25" hidden="1" customHeight="1">
      <c r="A33" s="494" t="s">
        <v>62</v>
      </c>
      <c r="B33" s="462" t="s">
        <v>511</v>
      </c>
      <c r="C33" s="326" t="s">
        <v>512</v>
      </c>
      <c r="D33" s="295" t="s">
        <v>513</v>
      </c>
      <c r="E33" s="295" t="s">
        <v>516</v>
      </c>
      <c r="F33" s="295"/>
      <c r="G33" s="295"/>
      <c r="H33" s="295"/>
      <c r="I33" s="295"/>
      <c r="J33" s="295"/>
      <c r="K33" s="295"/>
      <c r="L33" s="295"/>
      <c r="M33" s="295"/>
      <c r="N33" s="301">
        <f>N34</f>
        <v>0</v>
      </c>
      <c r="O33" s="275"/>
      <c r="P33" s="276"/>
    </row>
    <row r="34" spans="1:25" ht="16.149999999999999" hidden="1" customHeight="1" thickBot="1">
      <c r="A34" s="495" t="s">
        <v>45</v>
      </c>
      <c r="B34" s="497" t="s">
        <v>514</v>
      </c>
      <c r="C34" s="320" t="s">
        <v>512</v>
      </c>
      <c r="D34" s="320" t="s">
        <v>513</v>
      </c>
      <c r="E34" s="320" t="s">
        <v>516</v>
      </c>
      <c r="F34" s="320" t="s">
        <v>325</v>
      </c>
      <c r="G34" s="498"/>
      <c r="H34" s="499"/>
      <c r="I34" s="499"/>
      <c r="J34" s="499"/>
      <c r="K34" s="500"/>
      <c r="L34" s="501"/>
      <c r="M34" s="501"/>
      <c r="N34" s="308">
        <f>N35</f>
        <v>0</v>
      </c>
      <c r="O34" s="275"/>
      <c r="P34" s="276"/>
    </row>
    <row r="35" spans="1:25" ht="1.1499999999999999" hidden="1" customHeight="1" thickBot="1">
      <c r="A35" s="502" t="s">
        <v>44</v>
      </c>
      <c r="B35" s="503" t="s">
        <v>515</v>
      </c>
      <c r="C35" s="504" t="s">
        <v>512</v>
      </c>
      <c r="D35" s="504" t="s">
        <v>513</v>
      </c>
      <c r="E35" s="504" t="s">
        <v>516</v>
      </c>
      <c r="F35" s="504" t="s">
        <v>246</v>
      </c>
      <c r="G35" s="505"/>
      <c r="H35" s="506"/>
      <c r="I35" s="506"/>
      <c r="J35" s="506"/>
      <c r="K35" s="507"/>
      <c r="L35" s="508"/>
      <c r="M35" s="508"/>
      <c r="N35" s="315">
        <v>0</v>
      </c>
      <c r="X35" s="242"/>
    </row>
    <row r="36" spans="1:25" ht="42.6" customHeight="1" thickBot="1">
      <c r="A36" s="509" t="s">
        <v>47</v>
      </c>
      <c r="B36" s="484" t="s">
        <v>574</v>
      </c>
      <c r="C36" s="485" t="s">
        <v>512</v>
      </c>
      <c r="D36" s="485"/>
      <c r="E36" s="485"/>
      <c r="F36" s="485"/>
      <c r="G36" s="510"/>
      <c r="H36" s="511"/>
      <c r="I36" s="511"/>
      <c r="J36" s="511"/>
      <c r="K36" s="512"/>
      <c r="L36" s="513"/>
      <c r="M36" s="513"/>
      <c r="N36" s="354">
        <f>N37</f>
        <v>2286.4</v>
      </c>
      <c r="P36" s="242" t="e">
        <f>#REF!</f>
        <v>#REF!</v>
      </c>
      <c r="Q36" s="242"/>
      <c r="R36" s="242"/>
    </row>
    <row r="37" spans="1:25" ht="20.45" customHeight="1" thickBot="1">
      <c r="A37" s="293" t="s">
        <v>162</v>
      </c>
      <c r="B37" s="456" t="s">
        <v>74</v>
      </c>
      <c r="C37" s="294" t="s">
        <v>512</v>
      </c>
      <c r="D37" s="294" t="s">
        <v>14</v>
      </c>
      <c r="E37" s="514"/>
      <c r="F37" s="514"/>
      <c r="G37" s="515"/>
      <c r="H37" s="516"/>
      <c r="I37" s="516"/>
      <c r="J37" s="516"/>
      <c r="K37" s="517"/>
      <c r="L37" s="518"/>
      <c r="M37" s="518"/>
      <c r="N37" s="366">
        <f>N38</f>
        <v>2286.4</v>
      </c>
      <c r="P37" s="242">
        <f>N38+N11+N15-N50-N53</f>
        <v>5824.0999999999995</v>
      </c>
      <c r="Y37" s="242"/>
    </row>
    <row r="38" spans="1:25" s="2" customFormat="1" ht="34.9" customHeight="1">
      <c r="A38" s="519" t="s">
        <v>62</v>
      </c>
      <c r="B38" s="520" t="s">
        <v>575</v>
      </c>
      <c r="C38" s="461" t="s">
        <v>512</v>
      </c>
      <c r="D38" s="461" t="s">
        <v>513</v>
      </c>
      <c r="E38" s="461" t="s">
        <v>576</v>
      </c>
      <c r="F38" s="461"/>
      <c r="G38" s="521"/>
      <c r="H38" s="522"/>
      <c r="I38" s="522"/>
      <c r="J38" s="522"/>
      <c r="K38" s="523"/>
      <c r="L38" s="524"/>
      <c r="M38" s="524"/>
      <c r="N38" s="382">
        <f>N39+N40</f>
        <v>2286.4</v>
      </c>
      <c r="P38" s="119" t="e">
        <f>P35-P36</f>
        <v>#REF!</v>
      </c>
    </row>
    <row r="39" spans="1:25" ht="27.6" customHeight="1">
      <c r="A39" s="519" t="s">
        <v>45</v>
      </c>
      <c r="B39" s="319" t="s">
        <v>562</v>
      </c>
      <c r="C39" s="461" t="s">
        <v>512</v>
      </c>
      <c r="D39" s="461" t="s">
        <v>513</v>
      </c>
      <c r="E39" s="461" t="s">
        <v>576</v>
      </c>
      <c r="F39" s="461" t="s">
        <v>320</v>
      </c>
      <c r="G39" s="521"/>
      <c r="H39" s="522"/>
      <c r="I39" s="522"/>
      <c r="J39" s="522"/>
      <c r="K39" s="523"/>
      <c r="L39" s="524"/>
      <c r="M39" s="524"/>
      <c r="N39" s="525">
        <v>839.6</v>
      </c>
      <c r="P39" s="242" t="e">
        <f>P36-P37</f>
        <v>#REF!</v>
      </c>
    </row>
    <row r="40" spans="1:25" ht="25.15" customHeight="1" thickBot="1">
      <c r="A40" s="519" t="s">
        <v>63</v>
      </c>
      <c r="B40" s="319" t="s">
        <v>564</v>
      </c>
      <c r="C40" s="461" t="s">
        <v>512</v>
      </c>
      <c r="D40" s="461" t="s">
        <v>513</v>
      </c>
      <c r="E40" s="461" t="s">
        <v>576</v>
      </c>
      <c r="F40" s="461" t="s">
        <v>246</v>
      </c>
      <c r="G40" s="521"/>
      <c r="H40" s="522"/>
      <c r="I40" s="522"/>
      <c r="J40" s="522"/>
      <c r="K40" s="523"/>
      <c r="L40" s="524"/>
      <c r="M40" s="524"/>
      <c r="N40" s="382">
        <v>1446.8</v>
      </c>
    </row>
    <row r="41" spans="1:25" ht="25.9" customHeight="1" thickBot="1">
      <c r="A41" s="509" t="s">
        <v>517</v>
      </c>
      <c r="B41" s="484" t="s">
        <v>170</v>
      </c>
      <c r="C41" s="485" t="s">
        <v>136</v>
      </c>
      <c r="D41" s="485"/>
      <c r="E41" s="485"/>
      <c r="F41" s="485"/>
      <c r="G41" s="294"/>
      <c r="H41" s="356" t="e">
        <f>H42+#REF!+#REF!</f>
        <v>#REF!</v>
      </c>
      <c r="I41" s="356" t="e">
        <f>I42+#REF!+#REF!</f>
        <v>#REF!</v>
      </c>
      <c r="J41" s="356" t="e">
        <f>J42+#REF!+#REF!</f>
        <v>#REF!</v>
      </c>
      <c r="K41" s="487" t="e">
        <f>K42+K92+K115+K160+K172+K191+#REF!+K209+K105</f>
        <v>#REF!</v>
      </c>
      <c r="L41" s="487" t="e">
        <f>L42+L92+L115+L160+L172+L191+#REF!+L209+L105</f>
        <v>#REF!</v>
      </c>
      <c r="M41" s="487" t="e">
        <f>M42+M92+M115+M160+M172+M191+#REF!+M209+M105</f>
        <v>#REF!</v>
      </c>
      <c r="N41" s="488">
        <f>N42+N92+N97+N115+N160+N172+N192+N197+N200+N209</f>
        <v>139193.4</v>
      </c>
      <c r="X41" s="242"/>
      <c r="Y41" s="242"/>
    </row>
    <row r="42" spans="1:25" ht="37.9" customHeight="1">
      <c r="A42" s="293" t="s">
        <v>162</v>
      </c>
      <c r="B42" s="456" t="s">
        <v>74</v>
      </c>
      <c r="C42" s="294" t="s">
        <v>136</v>
      </c>
      <c r="D42" s="294" t="s">
        <v>14</v>
      </c>
      <c r="E42" s="294"/>
      <c r="F42" s="294"/>
      <c r="G42" s="295"/>
      <c r="H42" s="296" t="e">
        <f>H43+#REF!+H47</f>
        <v>#REF!</v>
      </c>
      <c r="I42" s="296" t="e">
        <f>I43+#REF!</f>
        <v>#REF!</v>
      </c>
      <c r="J42" s="296" t="e">
        <f>J43+#REF!</f>
        <v>#REF!</v>
      </c>
      <c r="K42" s="297" t="e">
        <f>K43+K60+K64</f>
        <v>#REF!</v>
      </c>
      <c r="L42" s="297" t="e">
        <f>L43+L60+L64</f>
        <v>#REF!</v>
      </c>
      <c r="M42" s="297" t="e">
        <f>M43+M60+M64</f>
        <v>#REF!</v>
      </c>
      <c r="N42" s="526">
        <f>N43+N60+N64</f>
        <v>11837.5</v>
      </c>
    </row>
    <row r="43" spans="1:25" ht="51" customHeight="1">
      <c r="A43" s="527" t="s">
        <v>8</v>
      </c>
      <c r="B43" s="373" t="s">
        <v>245</v>
      </c>
      <c r="C43" s="295" t="s">
        <v>136</v>
      </c>
      <c r="D43" s="295" t="s">
        <v>46</v>
      </c>
      <c r="E43" s="295"/>
      <c r="F43" s="295"/>
      <c r="G43" s="303"/>
      <c r="H43" s="304" t="e">
        <f>#REF!</f>
        <v>#REF!</v>
      </c>
      <c r="I43" s="304" t="e">
        <f>#REF!</f>
        <v>#REF!</v>
      </c>
      <c r="J43" s="304" t="e">
        <f>#REF!</f>
        <v>#REF!</v>
      </c>
      <c r="K43" s="300" t="e">
        <f>#REF!+K45+#REF!</f>
        <v>#REF!</v>
      </c>
      <c r="L43" s="300" t="e">
        <f>#REF!+L45+#REF!</f>
        <v>#REF!</v>
      </c>
      <c r="M43" s="300" t="e">
        <f>#REF!+M45+#REF!</f>
        <v>#REF!</v>
      </c>
      <c r="N43" s="301">
        <f>N44+N55</f>
        <v>9891.9</v>
      </c>
    </row>
    <row r="44" spans="1:25" ht="51" customHeight="1">
      <c r="A44" s="527" t="s">
        <v>45</v>
      </c>
      <c r="B44" s="373" t="s">
        <v>472</v>
      </c>
      <c r="C44" s="295" t="s">
        <v>136</v>
      </c>
      <c r="D44" s="295" t="s">
        <v>46</v>
      </c>
      <c r="E44" s="295" t="s">
        <v>438</v>
      </c>
      <c r="F44" s="295"/>
      <c r="G44" s="295"/>
      <c r="H44" s="296">
        <v>812</v>
      </c>
      <c r="I44" s="296">
        <v>615.29999999999995</v>
      </c>
      <c r="J44" s="296">
        <v>812</v>
      </c>
      <c r="K44" s="300" t="e">
        <f>#REF!</f>
        <v>#REF!</v>
      </c>
      <c r="L44" s="300" t="e">
        <f>#REF!</f>
        <v>#REF!</v>
      </c>
      <c r="M44" s="300" t="e">
        <f>#REF!</f>
        <v>#REF!</v>
      </c>
      <c r="N44" s="301">
        <f>N45+N52</f>
        <v>8991.5</v>
      </c>
    </row>
    <row r="45" spans="1:25" ht="44.45" customHeight="1">
      <c r="A45" s="494" t="s">
        <v>63</v>
      </c>
      <c r="B45" s="462" t="s">
        <v>171</v>
      </c>
      <c r="C45" s="295" t="s">
        <v>136</v>
      </c>
      <c r="D45" s="295" t="s">
        <v>46</v>
      </c>
      <c r="E45" s="295" t="s">
        <v>471</v>
      </c>
      <c r="F45" s="295"/>
      <c r="G45" s="295"/>
      <c r="H45" s="296">
        <f>[4]роспись!H22</f>
        <v>8080.0000000000009</v>
      </c>
      <c r="I45" s="296">
        <v>5102.6000000000004</v>
      </c>
      <c r="J45" s="296">
        <v>8080</v>
      </c>
      <c r="K45" s="300" t="e">
        <f>K47+K49</f>
        <v>#REF!</v>
      </c>
      <c r="L45" s="300" t="e">
        <f>L47+L49</f>
        <v>#REF!</v>
      </c>
      <c r="M45" s="300" t="e">
        <f>M47+M49</f>
        <v>#REF!</v>
      </c>
      <c r="N45" s="301">
        <f>N46+N48+N50</f>
        <v>8656.7000000000007</v>
      </c>
    </row>
    <row r="46" spans="1:25" ht="53.25" customHeight="1">
      <c r="A46" s="528" t="s">
        <v>174</v>
      </c>
      <c r="B46" s="375" t="s">
        <v>323</v>
      </c>
      <c r="C46" s="303" t="s">
        <v>136</v>
      </c>
      <c r="D46" s="303" t="s">
        <v>46</v>
      </c>
      <c r="E46" s="303" t="s">
        <v>471</v>
      </c>
      <c r="F46" s="303" t="s">
        <v>319</v>
      </c>
      <c r="G46" s="320" t="s">
        <v>77</v>
      </c>
      <c r="H46" s="321">
        <f>H47</f>
        <v>12.7</v>
      </c>
      <c r="I46" s="321">
        <f>I47</f>
        <v>0</v>
      </c>
      <c r="J46" s="321" t="str">
        <f>J47</f>
        <v>12,7</v>
      </c>
      <c r="K46" s="305">
        <v>8250.9</v>
      </c>
      <c r="L46" s="321">
        <v>5168.5</v>
      </c>
      <c r="M46" s="321">
        <v>8250.9</v>
      </c>
      <c r="N46" s="322">
        <f>N47</f>
        <v>6989.8</v>
      </c>
    </row>
    <row r="47" spans="1:25" ht="30.75" customHeight="1">
      <c r="A47" s="528" t="s">
        <v>328</v>
      </c>
      <c r="B47" s="375" t="s">
        <v>324</v>
      </c>
      <c r="C47" s="303" t="s">
        <v>136</v>
      </c>
      <c r="D47" s="303" t="s">
        <v>46</v>
      </c>
      <c r="E47" s="303" t="s">
        <v>471</v>
      </c>
      <c r="F47" s="303" t="s">
        <v>320</v>
      </c>
      <c r="G47" s="320" t="s">
        <v>77</v>
      </c>
      <c r="H47" s="321">
        <f>H49</f>
        <v>12.7</v>
      </c>
      <c r="I47" s="321">
        <f>I49</f>
        <v>0</v>
      </c>
      <c r="J47" s="321" t="str">
        <f>J49</f>
        <v>12,7</v>
      </c>
      <c r="K47" s="305">
        <v>8250.9</v>
      </c>
      <c r="L47" s="321">
        <v>5168.5</v>
      </c>
      <c r="M47" s="321">
        <v>8250.9</v>
      </c>
      <c r="N47" s="529">
        <v>6989.8</v>
      </c>
    </row>
    <row r="48" spans="1:25" ht="30" customHeight="1">
      <c r="A48" s="528" t="s">
        <v>296</v>
      </c>
      <c r="B48" s="374" t="s">
        <v>326</v>
      </c>
      <c r="C48" s="303" t="s">
        <v>136</v>
      </c>
      <c r="D48" s="303" t="s">
        <v>46</v>
      </c>
      <c r="E48" s="303" t="s">
        <v>471</v>
      </c>
      <c r="F48" s="303" t="s">
        <v>325</v>
      </c>
      <c r="G48" s="320" t="s">
        <v>77</v>
      </c>
      <c r="H48" s="321" t="e">
        <f>[4]роспись!H36</f>
        <v>#REF!</v>
      </c>
      <c r="I48" s="321"/>
      <c r="J48" s="321" t="s">
        <v>188</v>
      </c>
      <c r="K48" s="305" t="e">
        <f>K49+#REF!</f>
        <v>#REF!</v>
      </c>
      <c r="L48" s="305" t="e">
        <f>L49+#REF!</f>
        <v>#REF!</v>
      </c>
      <c r="M48" s="305" t="e">
        <f>M49+#REF!</f>
        <v>#REF!</v>
      </c>
      <c r="N48" s="308">
        <f>N49</f>
        <v>1646.9</v>
      </c>
    </row>
    <row r="49" spans="1:14" ht="35.25" customHeight="1">
      <c r="A49" s="528" t="s">
        <v>297</v>
      </c>
      <c r="B49" s="375" t="s">
        <v>295</v>
      </c>
      <c r="C49" s="303" t="s">
        <v>136</v>
      </c>
      <c r="D49" s="303" t="s">
        <v>46</v>
      </c>
      <c r="E49" s="303" t="s">
        <v>471</v>
      </c>
      <c r="F49" s="303" t="s">
        <v>246</v>
      </c>
      <c r="G49" s="320" t="s">
        <v>77</v>
      </c>
      <c r="H49" s="321">
        <f>[4]роспись!H37</f>
        <v>12.7</v>
      </c>
      <c r="I49" s="321"/>
      <c r="J49" s="321" t="s">
        <v>188</v>
      </c>
      <c r="K49" s="305" t="e">
        <f>#REF!+#REF!</f>
        <v>#REF!</v>
      </c>
      <c r="L49" s="305" t="e">
        <f>#REF!+#REF!</f>
        <v>#REF!</v>
      </c>
      <c r="M49" s="305" t="e">
        <f>#REF!+#REF!</f>
        <v>#REF!</v>
      </c>
      <c r="N49" s="308">
        <v>1646.9</v>
      </c>
    </row>
    <row r="50" spans="1:14" ht="21" customHeight="1">
      <c r="A50" s="528" t="s">
        <v>431</v>
      </c>
      <c r="B50" s="374" t="s">
        <v>331</v>
      </c>
      <c r="C50" s="530" t="s">
        <v>136</v>
      </c>
      <c r="D50" s="530" t="s">
        <v>46</v>
      </c>
      <c r="E50" s="303" t="s">
        <v>471</v>
      </c>
      <c r="F50" s="303" t="s">
        <v>330</v>
      </c>
      <c r="G50" s="320" t="s">
        <v>77</v>
      </c>
      <c r="H50" s="321" t="e">
        <f>[4]роспись!H38</f>
        <v>#REF!</v>
      </c>
      <c r="I50" s="321"/>
      <c r="J50" s="321" t="s">
        <v>188</v>
      </c>
      <c r="K50" s="305" t="e">
        <f>K51+#REF!</f>
        <v>#REF!</v>
      </c>
      <c r="L50" s="305" t="e">
        <f>L51+#REF!</f>
        <v>#REF!</v>
      </c>
      <c r="M50" s="305" t="e">
        <f>M51+#REF!</f>
        <v>#REF!</v>
      </c>
      <c r="N50" s="489">
        <f>N51</f>
        <v>20</v>
      </c>
    </row>
    <row r="51" spans="1:14" ht="21" customHeight="1">
      <c r="A51" s="528" t="s">
        <v>432</v>
      </c>
      <c r="B51" s="491" t="s">
        <v>433</v>
      </c>
      <c r="C51" s="530" t="s">
        <v>136</v>
      </c>
      <c r="D51" s="530" t="s">
        <v>46</v>
      </c>
      <c r="E51" s="303" t="s">
        <v>471</v>
      </c>
      <c r="F51" s="303" t="s">
        <v>332</v>
      </c>
      <c r="G51" s="320" t="s">
        <v>77</v>
      </c>
      <c r="H51" s="321" t="e">
        <f>[4]роспись!H39</f>
        <v>#REF!</v>
      </c>
      <c r="I51" s="321"/>
      <c r="J51" s="321" t="s">
        <v>188</v>
      </c>
      <c r="K51" s="305" t="e">
        <f>#REF!+#REF!</f>
        <v>#REF!</v>
      </c>
      <c r="L51" s="305" t="e">
        <f>#REF!+#REF!</f>
        <v>#REF!</v>
      </c>
      <c r="M51" s="305" t="e">
        <f>#REF!+#REF!</f>
        <v>#REF!</v>
      </c>
      <c r="N51" s="308">
        <v>20</v>
      </c>
    </row>
    <row r="52" spans="1:14" ht="22.9" customHeight="1">
      <c r="A52" s="494" t="s">
        <v>235</v>
      </c>
      <c r="B52" s="531" t="s">
        <v>497</v>
      </c>
      <c r="C52" s="498" t="s">
        <v>136</v>
      </c>
      <c r="D52" s="498" t="s">
        <v>46</v>
      </c>
      <c r="E52" s="295" t="s">
        <v>500</v>
      </c>
      <c r="F52" s="295"/>
      <c r="G52" s="326"/>
      <c r="H52" s="327"/>
      <c r="I52" s="327"/>
      <c r="J52" s="327"/>
      <c r="K52" s="300"/>
      <c r="L52" s="300"/>
      <c r="M52" s="300"/>
      <c r="N52" s="492">
        <f>N53</f>
        <v>334.8</v>
      </c>
    </row>
    <row r="53" spans="1:14" ht="21.75" customHeight="1">
      <c r="A53" s="528" t="s">
        <v>329</v>
      </c>
      <c r="B53" s="409" t="s">
        <v>498</v>
      </c>
      <c r="C53" s="530" t="s">
        <v>136</v>
      </c>
      <c r="D53" s="530" t="s">
        <v>46</v>
      </c>
      <c r="E53" s="303" t="s">
        <v>500</v>
      </c>
      <c r="F53" s="303" t="s">
        <v>319</v>
      </c>
      <c r="G53" s="320"/>
      <c r="H53" s="321"/>
      <c r="I53" s="321"/>
      <c r="J53" s="321"/>
      <c r="K53" s="305"/>
      <c r="L53" s="305"/>
      <c r="M53" s="305"/>
      <c r="N53" s="308">
        <f>N54</f>
        <v>334.8</v>
      </c>
    </row>
    <row r="54" spans="1:14" ht="24.75" customHeight="1">
      <c r="A54" s="528" t="s">
        <v>339</v>
      </c>
      <c r="B54" s="271" t="s">
        <v>499</v>
      </c>
      <c r="C54" s="530" t="s">
        <v>136</v>
      </c>
      <c r="D54" s="530" t="s">
        <v>46</v>
      </c>
      <c r="E54" s="303" t="s">
        <v>500</v>
      </c>
      <c r="F54" s="303" t="s">
        <v>320</v>
      </c>
      <c r="G54" s="320"/>
      <c r="H54" s="321"/>
      <c r="I54" s="321"/>
      <c r="J54" s="321"/>
      <c r="K54" s="305"/>
      <c r="L54" s="305"/>
      <c r="M54" s="305"/>
      <c r="N54" s="308">
        <v>334.8</v>
      </c>
    </row>
    <row r="55" spans="1:14" ht="36.75" customHeight="1">
      <c r="A55" s="494" t="s">
        <v>519</v>
      </c>
      <c r="B55" s="462" t="s">
        <v>172</v>
      </c>
      <c r="C55" s="295" t="s">
        <v>136</v>
      </c>
      <c r="D55" s="295" t="s">
        <v>46</v>
      </c>
      <c r="E55" s="326" t="s">
        <v>484</v>
      </c>
      <c r="F55" s="295"/>
      <c r="G55" s="334"/>
      <c r="H55" s="335"/>
      <c r="I55" s="336"/>
      <c r="J55" s="336"/>
      <c r="K55" s="300">
        <v>657.2</v>
      </c>
      <c r="L55" s="300">
        <v>424.8</v>
      </c>
      <c r="M55" s="300">
        <v>657.2</v>
      </c>
      <c r="N55" s="492">
        <f>N56+N58</f>
        <v>900.4</v>
      </c>
    </row>
    <row r="56" spans="1:14" ht="47.45" customHeight="1">
      <c r="A56" s="528" t="s">
        <v>520</v>
      </c>
      <c r="B56" s="375" t="s">
        <v>323</v>
      </c>
      <c r="C56" s="303" t="s">
        <v>136</v>
      </c>
      <c r="D56" s="303" t="s">
        <v>46</v>
      </c>
      <c r="E56" s="320" t="s">
        <v>484</v>
      </c>
      <c r="F56" s="303" t="s">
        <v>319</v>
      </c>
      <c r="G56" s="330"/>
      <c r="H56" s="331"/>
      <c r="I56" s="332"/>
      <c r="J56" s="332"/>
      <c r="K56" s="305"/>
      <c r="L56" s="305"/>
      <c r="M56" s="305"/>
      <c r="N56" s="308">
        <f>N57</f>
        <v>829.8</v>
      </c>
    </row>
    <row r="57" spans="1:14" ht="15" customHeight="1">
      <c r="A57" s="528" t="s">
        <v>521</v>
      </c>
      <c r="B57" s="375" t="s">
        <v>324</v>
      </c>
      <c r="C57" s="303" t="s">
        <v>136</v>
      </c>
      <c r="D57" s="303" t="s">
        <v>46</v>
      </c>
      <c r="E57" s="320" t="s">
        <v>484</v>
      </c>
      <c r="F57" s="303" t="s">
        <v>320</v>
      </c>
      <c r="G57" s="330"/>
      <c r="H57" s="331"/>
      <c r="I57" s="332"/>
      <c r="J57" s="332"/>
      <c r="K57" s="305"/>
      <c r="L57" s="305"/>
      <c r="M57" s="305"/>
      <c r="N57" s="308">
        <f>'[6]Функц.2020 (прил 3) '!$L$50</f>
        <v>829.8</v>
      </c>
    </row>
    <row r="58" spans="1:14" ht="25.15" customHeight="1">
      <c r="A58" s="528" t="s">
        <v>530</v>
      </c>
      <c r="B58" s="374" t="s">
        <v>326</v>
      </c>
      <c r="C58" s="303" t="s">
        <v>136</v>
      </c>
      <c r="D58" s="303" t="s">
        <v>46</v>
      </c>
      <c r="E58" s="320" t="s">
        <v>484</v>
      </c>
      <c r="F58" s="303" t="s">
        <v>325</v>
      </c>
      <c r="G58" s="330"/>
      <c r="H58" s="331"/>
      <c r="I58" s="332"/>
      <c r="J58" s="332"/>
      <c r="K58" s="305"/>
      <c r="L58" s="305"/>
      <c r="M58" s="305"/>
      <c r="N58" s="308">
        <f>N59</f>
        <v>70.599999999999994</v>
      </c>
    </row>
    <row r="59" spans="1:14" ht="15.6" customHeight="1">
      <c r="A59" s="528" t="s">
        <v>531</v>
      </c>
      <c r="B59" s="375" t="s">
        <v>295</v>
      </c>
      <c r="C59" s="303" t="s">
        <v>136</v>
      </c>
      <c r="D59" s="303" t="s">
        <v>46</v>
      </c>
      <c r="E59" s="320" t="s">
        <v>484</v>
      </c>
      <c r="F59" s="303" t="s">
        <v>246</v>
      </c>
      <c r="G59" s="330"/>
      <c r="H59" s="331"/>
      <c r="I59" s="332"/>
      <c r="J59" s="332"/>
      <c r="K59" s="305"/>
      <c r="L59" s="305"/>
      <c r="M59" s="305"/>
      <c r="N59" s="308">
        <f>'[6]Функц.2020 (прил 3) '!$L$52</f>
        <v>70.599999999999994</v>
      </c>
    </row>
    <row r="60" spans="1:14" ht="18" customHeight="1">
      <c r="A60" s="532" t="s">
        <v>159</v>
      </c>
      <c r="B60" s="462" t="s">
        <v>294</v>
      </c>
      <c r="C60" s="295" t="s">
        <v>136</v>
      </c>
      <c r="D60" s="295" t="s">
        <v>177</v>
      </c>
      <c r="E60" s="295"/>
      <c r="F60" s="295"/>
      <c r="G60" s="303"/>
      <c r="H60" s="304">
        <f>H61</f>
        <v>80</v>
      </c>
      <c r="I60" s="304">
        <f t="shared" ref="I60:N60" si="2">I61</f>
        <v>69.900000000000006</v>
      </c>
      <c r="J60" s="304">
        <f t="shared" si="2"/>
        <v>80</v>
      </c>
      <c r="K60" s="337">
        <f t="shared" si="2"/>
        <v>50</v>
      </c>
      <c r="L60" s="337">
        <f t="shared" si="2"/>
        <v>0</v>
      </c>
      <c r="M60" s="337">
        <f t="shared" si="2"/>
        <v>0</v>
      </c>
      <c r="N60" s="492">
        <f t="shared" si="2"/>
        <v>20</v>
      </c>
    </row>
    <row r="61" spans="1:14" ht="20.25" customHeight="1">
      <c r="A61" s="532" t="s">
        <v>173</v>
      </c>
      <c r="B61" s="373" t="s">
        <v>163</v>
      </c>
      <c r="C61" s="295" t="s">
        <v>136</v>
      </c>
      <c r="D61" s="326" t="s">
        <v>177</v>
      </c>
      <c r="E61" s="326" t="s">
        <v>435</v>
      </c>
      <c r="F61" s="326"/>
      <c r="G61" s="295"/>
      <c r="H61" s="296">
        <v>80</v>
      </c>
      <c r="I61" s="296">
        <v>69.900000000000006</v>
      </c>
      <c r="J61" s="296">
        <v>80</v>
      </c>
      <c r="K61" s="328">
        <f>K63</f>
        <v>50</v>
      </c>
      <c r="L61" s="328">
        <f>L63</f>
        <v>0</v>
      </c>
      <c r="M61" s="328">
        <f>M63</f>
        <v>0</v>
      </c>
      <c r="N61" s="329">
        <f>N63</f>
        <v>20</v>
      </c>
    </row>
    <row r="62" spans="1:14" ht="14.25" customHeight="1">
      <c r="A62" s="533" t="s">
        <v>175</v>
      </c>
      <c r="B62" s="249" t="s">
        <v>331</v>
      </c>
      <c r="C62" s="303" t="s">
        <v>136</v>
      </c>
      <c r="D62" s="320" t="s">
        <v>177</v>
      </c>
      <c r="E62" s="320" t="s">
        <v>435</v>
      </c>
      <c r="F62" s="320" t="s">
        <v>330</v>
      </c>
      <c r="G62" s="295"/>
      <c r="H62" s="338">
        <f t="shared" ref="H62:J63" si="3">H63</f>
        <v>100</v>
      </c>
      <c r="I62" s="338">
        <f t="shared" si="3"/>
        <v>0</v>
      </c>
      <c r="J62" s="338">
        <f t="shared" si="3"/>
        <v>100</v>
      </c>
      <c r="K62" s="305">
        <v>50</v>
      </c>
      <c r="L62" s="338"/>
      <c r="M62" s="338">
        <v>0</v>
      </c>
      <c r="N62" s="308">
        <f>N63</f>
        <v>20</v>
      </c>
    </row>
    <row r="63" spans="1:14" ht="21.6" customHeight="1">
      <c r="A63" s="533" t="s">
        <v>338</v>
      </c>
      <c r="B63" s="375" t="s">
        <v>247</v>
      </c>
      <c r="C63" s="303" t="s">
        <v>136</v>
      </c>
      <c r="D63" s="320" t="s">
        <v>177</v>
      </c>
      <c r="E63" s="320" t="s">
        <v>435</v>
      </c>
      <c r="F63" s="320" t="s">
        <v>248</v>
      </c>
      <c r="G63" s="295"/>
      <c r="H63" s="338">
        <f t="shared" si="3"/>
        <v>100</v>
      </c>
      <c r="I63" s="338">
        <f t="shared" si="3"/>
        <v>0</v>
      </c>
      <c r="J63" s="338">
        <f t="shared" si="3"/>
        <v>100</v>
      </c>
      <c r="K63" s="305">
        <v>50</v>
      </c>
      <c r="L63" s="338"/>
      <c r="M63" s="338">
        <v>0</v>
      </c>
      <c r="N63" s="308">
        <v>20</v>
      </c>
    </row>
    <row r="64" spans="1:14" ht="21" customHeight="1">
      <c r="A64" s="494" t="s">
        <v>224</v>
      </c>
      <c r="B64" s="462" t="s">
        <v>30</v>
      </c>
      <c r="C64" s="295" t="s">
        <v>136</v>
      </c>
      <c r="D64" s="295" t="s">
        <v>178</v>
      </c>
      <c r="E64" s="295"/>
      <c r="F64" s="295"/>
      <c r="G64" s="303"/>
      <c r="H64" s="304">
        <v>100</v>
      </c>
      <c r="I64" s="304"/>
      <c r="J64" s="304">
        <v>100</v>
      </c>
      <c r="K64" s="337" t="e">
        <f>#REF!+#REF!+K74+K29+K83+K80</f>
        <v>#REF!</v>
      </c>
      <c r="L64" s="337" t="e">
        <f>#REF!+#REF!+L74+L29+L83+L80</f>
        <v>#REF!</v>
      </c>
      <c r="M64" s="337" t="e">
        <f>#REF!+#REF!+M74+M29+M83+M80</f>
        <v>#REF!</v>
      </c>
      <c r="N64" s="301">
        <f>N65+N71+N74+N77+N83+N80+N86+N89+N68</f>
        <v>1925.6</v>
      </c>
    </row>
    <row r="65" spans="1:14" ht="27.75" customHeight="1">
      <c r="A65" s="494" t="s">
        <v>532</v>
      </c>
      <c r="B65" s="462" t="s">
        <v>375</v>
      </c>
      <c r="C65" s="295" t="s">
        <v>136</v>
      </c>
      <c r="D65" s="295" t="s">
        <v>178</v>
      </c>
      <c r="E65" s="295" t="s">
        <v>440</v>
      </c>
      <c r="F65" s="295"/>
      <c r="G65" s="295"/>
      <c r="H65" s="296" t="e">
        <f>H67</f>
        <v>#REF!</v>
      </c>
      <c r="I65" s="296" t="e">
        <f t="shared" ref="I65:N65" si="4">I67</f>
        <v>#REF!</v>
      </c>
      <c r="J65" s="296" t="e">
        <f t="shared" si="4"/>
        <v>#REF!</v>
      </c>
      <c r="K65" s="300">
        <f t="shared" si="4"/>
        <v>400</v>
      </c>
      <c r="L65" s="300">
        <f t="shared" si="4"/>
        <v>323.89999999999998</v>
      </c>
      <c r="M65" s="300">
        <f t="shared" si="4"/>
        <v>400</v>
      </c>
      <c r="N65" s="301">
        <f t="shared" si="4"/>
        <v>789.8</v>
      </c>
    </row>
    <row r="66" spans="1:14" ht="31.5" customHeight="1">
      <c r="A66" s="495" t="s">
        <v>75</v>
      </c>
      <c r="B66" s="374" t="s">
        <v>326</v>
      </c>
      <c r="C66" s="303" t="s">
        <v>136</v>
      </c>
      <c r="D66" s="303" t="s">
        <v>178</v>
      </c>
      <c r="E66" s="303" t="s">
        <v>440</v>
      </c>
      <c r="F66" s="303" t="s">
        <v>325</v>
      </c>
      <c r="G66" s="303"/>
      <c r="H66" s="304" t="e">
        <f>#REF!+H67</f>
        <v>#REF!</v>
      </c>
      <c r="I66" s="304" t="e">
        <f>#REF!+I67</f>
        <v>#REF!</v>
      </c>
      <c r="J66" s="304" t="e">
        <f>#REF!+J67</f>
        <v>#REF!</v>
      </c>
      <c r="K66" s="305">
        <v>400</v>
      </c>
      <c r="L66" s="304">
        <v>323.89999999999998</v>
      </c>
      <c r="M66" s="304">
        <v>400</v>
      </c>
      <c r="N66" s="308">
        <f>N67</f>
        <v>789.8</v>
      </c>
    </row>
    <row r="67" spans="1:14" ht="30" customHeight="1">
      <c r="A67" s="495" t="s">
        <v>340</v>
      </c>
      <c r="B67" s="375" t="s">
        <v>295</v>
      </c>
      <c r="C67" s="303" t="s">
        <v>136</v>
      </c>
      <c r="D67" s="303" t="s">
        <v>178</v>
      </c>
      <c r="E67" s="303" t="s">
        <v>440</v>
      </c>
      <c r="F67" s="303" t="s">
        <v>246</v>
      </c>
      <c r="G67" s="303"/>
      <c r="H67" s="304" t="e">
        <f>#REF!+H83</f>
        <v>#REF!</v>
      </c>
      <c r="I67" s="304" t="e">
        <f>#REF!+I83</f>
        <v>#REF!</v>
      </c>
      <c r="J67" s="304" t="e">
        <f>#REF!+J83</f>
        <v>#REF!</v>
      </c>
      <c r="K67" s="305">
        <v>400</v>
      </c>
      <c r="L67" s="304">
        <v>323.89999999999998</v>
      </c>
      <c r="M67" s="304">
        <v>400</v>
      </c>
      <c r="N67" s="308">
        <v>789.8</v>
      </c>
    </row>
    <row r="68" spans="1:14" ht="41.25" customHeight="1">
      <c r="A68" s="527" t="s">
        <v>577</v>
      </c>
      <c r="B68" s="373" t="s">
        <v>164</v>
      </c>
      <c r="C68" s="295" t="s">
        <v>136</v>
      </c>
      <c r="D68" s="295" t="s">
        <v>178</v>
      </c>
      <c r="E68" s="295" t="s">
        <v>439</v>
      </c>
      <c r="F68" s="303"/>
      <c r="G68" s="303"/>
      <c r="H68" s="304"/>
      <c r="I68" s="304"/>
      <c r="J68" s="304"/>
      <c r="K68" s="305"/>
      <c r="L68" s="307"/>
      <c r="M68" s="307"/>
      <c r="N68" s="301">
        <f>N69</f>
        <v>50</v>
      </c>
    </row>
    <row r="69" spans="1:14" ht="27.6" customHeight="1">
      <c r="A69" s="495" t="s">
        <v>395</v>
      </c>
      <c r="B69" s="375" t="s">
        <v>565</v>
      </c>
      <c r="C69" s="303" t="s">
        <v>136</v>
      </c>
      <c r="D69" s="303" t="s">
        <v>178</v>
      </c>
      <c r="E69" s="303" t="s">
        <v>439</v>
      </c>
      <c r="F69" s="303" t="s">
        <v>325</v>
      </c>
      <c r="G69" s="303"/>
      <c r="H69" s="304"/>
      <c r="I69" s="304"/>
      <c r="J69" s="304"/>
      <c r="K69" s="305"/>
      <c r="L69" s="307"/>
      <c r="M69" s="307"/>
      <c r="N69" s="308">
        <f>N70</f>
        <v>50</v>
      </c>
    </row>
    <row r="70" spans="1:14" ht="36" customHeight="1">
      <c r="A70" s="495"/>
      <c r="B70" s="375" t="s">
        <v>566</v>
      </c>
      <c r="C70" s="303" t="s">
        <v>136</v>
      </c>
      <c r="D70" s="303" t="s">
        <v>178</v>
      </c>
      <c r="E70" s="303" t="s">
        <v>439</v>
      </c>
      <c r="F70" s="303" t="s">
        <v>246</v>
      </c>
      <c r="G70" s="303"/>
      <c r="H70" s="304"/>
      <c r="I70" s="304"/>
      <c r="J70" s="304"/>
      <c r="K70" s="305"/>
      <c r="L70" s="307"/>
      <c r="M70" s="307"/>
      <c r="N70" s="308">
        <v>50</v>
      </c>
    </row>
    <row r="71" spans="1:14" ht="55.5" customHeight="1">
      <c r="A71" s="494" t="s">
        <v>392</v>
      </c>
      <c r="B71" s="462" t="s">
        <v>481</v>
      </c>
      <c r="C71" s="326" t="s">
        <v>136</v>
      </c>
      <c r="D71" s="326" t="s">
        <v>178</v>
      </c>
      <c r="E71" s="326" t="s">
        <v>482</v>
      </c>
      <c r="F71" s="303"/>
      <c r="G71" s="303"/>
      <c r="H71" s="304"/>
      <c r="I71" s="304"/>
      <c r="J71" s="304"/>
      <c r="K71" s="305"/>
      <c r="L71" s="307"/>
      <c r="M71" s="307"/>
      <c r="N71" s="301">
        <f>N72</f>
        <v>7.8</v>
      </c>
    </row>
    <row r="72" spans="1:14" ht="30.75" customHeight="1">
      <c r="A72" s="528" t="s">
        <v>393</v>
      </c>
      <c r="B72" s="374" t="s">
        <v>326</v>
      </c>
      <c r="C72" s="303" t="s">
        <v>136</v>
      </c>
      <c r="D72" s="303" t="s">
        <v>178</v>
      </c>
      <c r="E72" s="320" t="s">
        <v>482</v>
      </c>
      <c r="F72" s="303" t="s">
        <v>325</v>
      </c>
      <c r="G72" s="320" t="s">
        <v>77</v>
      </c>
      <c r="H72" s="321" t="e">
        <f>[4]роспись!H62</f>
        <v>#REF!</v>
      </c>
      <c r="I72" s="321"/>
      <c r="J72" s="321" t="s">
        <v>188</v>
      </c>
      <c r="K72" s="305" t="e">
        <f>K73+#REF!</f>
        <v>#REF!</v>
      </c>
      <c r="L72" s="305" t="e">
        <f>L73+#REF!</f>
        <v>#REF!</v>
      </c>
      <c r="M72" s="305" t="e">
        <f>M73+#REF!</f>
        <v>#REF!</v>
      </c>
      <c r="N72" s="308">
        <f>N73</f>
        <v>7.8</v>
      </c>
    </row>
    <row r="73" spans="1:14" ht="34.5" customHeight="1">
      <c r="A73" s="528" t="s">
        <v>394</v>
      </c>
      <c r="B73" s="375" t="s">
        <v>295</v>
      </c>
      <c r="C73" s="303" t="s">
        <v>136</v>
      </c>
      <c r="D73" s="303" t="s">
        <v>178</v>
      </c>
      <c r="E73" s="320" t="s">
        <v>482</v>
      </c>
      <c r="F73" s="303" t="s">
        <v>246</v>
      </c>
      <c r="G73" s="320" t="s">
        <v>77</v>
      </c>
      <c r="H73" s="321">
        <f>[4]роспись!H63</f>
        <v>5320</v>
      </c>
      <c r="I73" s="321"/>
      <c r="J73" s="321" t="s">
        <v>188</v>
      </c>
      <c r="K73" s="305" t="e">
        <f>#REF!+#REF!</f>
        <v>#REF!</v>
      </c>
      <c r="L73" s="305" t="e">
        <f>#REF!+#REF!</f>
        <v>#REF!</v>
      </c>
      <c r="M73" s="305" t="e">
        <f>#REF!+#REF!</f>
        <v>#REF!</v>
      </c>
      <c r="N73" s="308">
        <v>7.8</v>
      </c>
    </row>
    <row r="74" spans="1:14" ht="51.75" customHeight="1">
      <c r="A74" s="494" t="s">
        <v>396</v>
      </c>
      <c r="B74" s="462" t="s">
        <v>374</v>
      </c>
      <c r="C74" s="295" t="s">
        <v>136</v>
      </c>
      <c r="D74" s="295" t="s">
        <v>178</v>
      </c>
      <c r="E74" s="295" t="s">
        <v>446</v>
      </c>
      <c r="F74" s="295"/>
      <c r="G74" s="295"/>
      <c r="H74" s="296" t="e">
        <f>H76</f>
        <v>#REF!</v>
      </c>
      <c r="I74" s="296" t="e">
        <f t="shared" ref="I74:N74" si="5">I76</f>
        <v>#REF!</v>
      </c>
      <c r="J74" s="296" t="e">
        <f t="shared" si="5"/>
        <v>#REF!</v>
      </c>
      <c r="K74" s="300">
        <f t="shared" si="5"/>
        <v>400</v>
      </c>
      <c r="L74" s="300">
        <f t="shared" si="5"/>
        <v>323.89999999999998</v>
      </c>
      <c r="M74" s="300">
        <f t="shared" si="5"/>
        <v>400</v>
      </c>
      <c r="N74" s="492">
        <f t="shared" si="5"/>
        <v>900</v>
      </c>
    </row>
    <row r="75" spans="1:14" ht="28.5" customHeight="1">
      <c r="A75" s="495" t="s">
        <v>397</v>
      </c>
      <c r="B75" s="374" t="s">
        <v>326</v>
      </c>
      <c r="C75" s="303" t="s">
        <v>136</v>
      </c>
      <c r="D75" s="303" t="s">
        <v>178</v>
      </c>
      <c r="E75" s="303" t="s">
        <v>446</v>
      </c>
      <c r="F75" s="303" t="s">
        <v>325</v>
      </c>
      <c r="G75" s="303"/>
      <c r="H75" s="304" t="e">
        <f>#REF!+H76</f>
        <v>#REF!</v>
      </c>
      <c r="I75" s="304" t="e">
        <f>#REF!+I76</f>
        <v>#REF!</v>
      </c>
      <c r="J75" s="304" t="e">
        <f>#REF!+J76</f>
        <v>#REF!</v>
      </c>
      <c r="K75" s="305">
        <v>400</v>
      </c>
      <c r="L75" s="304">
        <v>323.89999999999998</v>
      </c>
      <c r="M75" s="304">
        <v>400</v>
      </c>
      <c r="N75" s="308">
        <f>N76</f>
        <v>900</v>
      </c>
    </row>
    <row r="76" spans="1:14" ht="36" customHeight="1">
      <c r="A76" s="495" t="s">
        <v>398</v>
      </c>
      <c r="B76" s="375" t="s">
        <v>295</v>
      </c>
      <c r="C76" s="303" t="s">
        <v>136</v>
      </c>
      <c r="D76" s="303" t="s">
        <v>178</v>
      </c>
      <c r="E76" s="303" t="s">
        <v>446</v>
      </c>
      <c r="F76" s="303" t="s">
        <v>246</v>
      </c>
      <c r="G76" s="303"/>
      <c r="H76" s="304" t="e">
        <f>#REF!+H29</f>
        <v>#REF!</v>
      </c>
      <c r="I76" s="304" t="e">
        <f>#REF!+I29</f>
        <v>#REF!</v>
      </c>
      <c r="J76" s="304" t="e">
        <f>#REF!+J29</f>
        <v>#REF!</v>
      </c>
      <c r="K76" s="305">
        <v>400</v>
      </c>
      <c r="L76" s="304">
        <v>323.89999999999998</v>
      </c>
      <c r="M76" s="304">
        <v>400</v>
      </c>
      <c r="N76" s="308">
        <v>900</v>
      </c>
    </row>
    <row r="77" spans="1:14" ht="49.5" customHeight="1">
      <c r="A77" s="494" t="s">
        <v>429</v>
      </c>
      <c r="B77" s="462" t="s">
        <v>416</v>
      </c>
      <c r="C77" s="295" t="s">
        <v>136</v>
      </c>
      <c r="D77" s="295" t="s">
        <v>178</v>
      </c>
      <c r="E77" s="295" t="s">
        <v>441</v>
      </c>
      <c r="F77" s="295"/>
      <c r="G77" s="303"/>
      <c r="H77" s="304">
        <f>H79</f>
        <v>70</v>
      </c>
      <c r="I77" s="304">
        <f t="shared" ref="I77:N77" si="6">I79</f>
        <v>0</v>
      </c>
      <c r="J77" s="304">
        <f t="shared" si="6"/>
        <v>20</v>
      </c>
      <c r="K77" s="300">
        <f t="shared" si="6"/>
        <v>60</v>
      </c>
      <c r="L77" s="300">
        <f t="shared" si="6"/>
        <v>30</v>
      </c>
      <c r="M77" s="300">
        <f t="shared" si="6"/>
        <v>60</v>
      </c>
      <c r="N77" s="492">
        <f t="shared" si="6"/>
        <v>20</v>
      </c>
    </row>
    <row r="78" spans="1:14" ht="26.25" customHeight="1">
      <c r="A78" s="495" t="s">
        <v>399</v>
      </c>
      <c r="B78" s="374" t="s">
        <v>326</v>
      </c>
      <c r="C78" s="303" t="s">
        <v>136</v>
      </c>
      <c r="D78" s="303" t="s">
        <v>178</v>
      </c>
      <c r="E78" s="303" t="s">
        <v>441</v>
      </c>
      <c r="F78" s="303" t="s">
        <v>325</v>
      </c>
      <c r="G78" s="303"/>
      <c r="H78" s="304">
        <v>70</v>
      </c>
      <c r="I78" s="304"/>
      <c r="J78" s="304">
        <v>20</v>
      </c>
      <c r="K78" s="305">
        <v>60</v>
      </c>
      <c r="L78" s="313">
        <v>30</v>
      </c>
      <c r="M78" s="314">
        <v>60</v>
      </c>
      <c r="N78" s="308">
        <f>N79</f>
        <v>20</v>
      </c>
    </row>
    <row r="79" spans="1:14" ht="27.75" customHeight="1">
      <c r="A79" s="495" t="s">
        <v>400</v>
      </c>
      <c r="B79" s="375" t="s">
        <v>295</v>
      </c>
      <c r="C79" s="303" t="s">
        <v>136</v>
      </c>
      <c r="D79" s="303" t="s">
        <v>178</v>
      </c>
      <c r="E79" s="303" t="s">
        <v>441</v>
      </c>
      <c r="F79" s="303" t="s">
        <v>246</v>
      </c>
      <c r="G79" s="303"/>
      <c r="H79" s="304">
        <v>70</v>
      </c>
      <c r="I79" s="304"/>
      <c r="J79" s="304">
        <v>20</v>
      </c>
      <c r="K79" s="305">
        <v>60</v>
      </c>
      <c r="L79" s="313">
        <v>30</v>
      </c>
      <c r="M79" s="314">
        <v>60</v>
      </c>
      <c r="N79" s="308">
        <v>20</v>
      </c>
    </row>
    <row r="80" spans="1:14" ht="45" customHeight="1">
      <c r="A80" s="494" t="s">
        <v>401</v>
      </c>
      <c r="B80" s="462" t="s">
        <v>491</v>
      </c>
      <c r="C80" s="295" t="s">
        <v>136</v>
      </c>
      <c r="D80" s="295" t="s">
        <v>178</v>
      </c>
      <c r="E80" s="295" t="s">
        <v>444</v>
      </c>
      <c r="F80" s="295"/>
      <c r="G80" s="303"/>
      <c r="H80" s="304"/>
      <c r="I80" s="304"/>
      <c r="J80" s="304"/>
      <c r="K80" s="344">
        <f>K82</f>
        <v>170</v>
      </c>
      <c r="L80" s="344">
        <f>L82</f>
        <v>150</v>
      </c>
      <c r="M80" s="344">
        <f>M82</f>
        <v>170</v>
      </c>
      <c r="N80" s="534">
        <f>N82</f>
        <v>12</v>
      </c>
    </row>
    <row r="81" spans="1:14" ht="27" customHeight="1">
      <c r="A81" s="495" t="s">
        <v>402</v>
      </c>
      <c r="B81" s="374" t="s">
        <v>326</v>
      </c>
      <c r="C81" s="346" t="s">
        <v>136</v>
      </c>
      <c r="D81" s="346" t="s">
        <v>178</v>
      </c>
      <c r="E81" s="303" t="s">
        <v>444</v>
      </c>
      <c r="F81" s="346" t="s">
        <v>325</v>
      </c>
      <c r="G81" s="303"/>
      <c r="H81" s="304"/>
      <c r="I81" s="304"/>
      <c r="J81" s="304"/>
      <c r="K81" s="312">
        <v>170</v>
      </c>
      <c r="L81" s="304">
        <v>150</v>
      </c>
      <c r="M81" s="304">
        <v>170</v>
      </c>
      <c r="N81" s="308">
        <f>N82</f>
        <v>12</v>
      </c>
    </row>
    <row r="82" spans="1:14" ht="39.75" customHeight="1">
      <c r="A82" s="495" t="s">
        <v>403</v>
      </c>
      <c r="B82" s="375" t="s">
        <v>295</v>
      </c>
      <c r="C82" s="346" t="s">
        <v>136</v>
      </c>
      <c r="D82" s="346" t="s">
        <v>178</v>
      </c>
      <c r="E82" s="303" t="s">
        <v>444</v>
      </c>
      <c r="F82" s="346" t="s">
        <v>246</v>
      </c>
      <c r="G82" s="303"/>
      <c r="H82" s="304"/>
      <c r="I82" s="304"/>
      <c r="J82" s="304"/>
      <c r="K82" s="312">
        <v>170</v>
      </c>
      <c r="L82" s="304">
        <v>150</v>
      </c>
      <c r="M82" s="304">
        <v>170</v>
      </c>
      <c r="N82" s="308">
        <v>12</v>
      </c>
    </row>
    <row r="83" spans="1:14" ht="57" customHeight="1">
      <c r="A83" s="494" t="s">
        <v>404</v>
      </c>
      <c r="B83" s="462" t="s">
        <v>430</v>
      </c>
      <c r="C83" s="295" t="s">
        <v>136</v>
      </c>
      <c r="D83" s="295" t="s">
        <v>178</v>
      </c>
      <c r="E83" s="295" t="s">
        <v>442</v>
      </c>
      <c r="F83" s="295"/>
      <c r="G83" s="295"/>
      <c r="H83" s="296" t="e">
        <f>H85+H93+#REF!+#REF!</f>
        <v>#REF!</v>
      </c>
      <c r="I83" s="296" t="e">
        <f>I85+I93+#REF!+#REF!</f>
        <v>#REF!</v>
      </c>
      <c r="J83" s="296" t="e">
        <f>J85+J93+#REF!+#REF!</f>
        <v>#REF!</v>
      </c>
      <c r="K83" s="300">
        <f>K85</f>
        <v>92</v>
      </c>
      <c r="L83" s="300">
        <f>L85</f>
        <v>48.2</v>
      </c>
      <c r="M83" s="300">
        <f>M85</f>
        <v>92</v>
      </c>
      <c r="N83" s="492">
        <f>N85</f>
        <v>128</v>
      </c>
    </row>
    <row r="84" spans="1:14" ht="27.6" customHeight="1">
      <c r="A84" s="495" t="s">
        <v>405</v>
      </c>
      <c r="B84" s="374" t="s">
        <v>326</v>
      </c>
      <c r="C84" s="303" t="s">
        <v>136</v>
      </c>
      <c r="D84" s="303" t="s">
        <v>178</v>
      </c>
      <c r="E84" s="303" t="s">
        <v>442</v>
      </c>
      <c r="F84" s="303" t="s">
        <v>325</v>
      </c>
      <c r="G84" s="303"/>
      <c r="H84" s="304"/>
      <c r="I84" s="304"/>
      <c r="J84" s="304"/>
      <c r="K84" s="305">
        <v>92</v>
      </c>
      <c r="L84" s="304">
        <v>48.2</v>
      </c>
      <c r="M84" s="304">
        <v>92</v>
      </c>
      <c r="N84" s="308">
        <f>N85</f>
        <v>128</v>
      </c>
    </row>
    <row r="85" spans="1:14" ht="35.25" customHeight="1">
      <c r="A85" s="495" t="s">
        <v>406</v>
      </c>
      <c r="B85" s="375" t="s">
        <v>295</v>
      </c>
      <c r="C85" s="303" t="s">
        <v>136</v>
      </c>
      <c r="D85" s="303" t="s">
        <v>178</v>
      </c>
      <c r="E85" s="303" t="s">
        <v>442</v>
      </c>
      <c r="F85" s="303" t="s">
        <v>246</v>
      </c>
      <c r="G85" s="303"/>
      <c r="H85" s="304"/>
      <c r="I85" s="304"/>
      <c r="J85" s="304"/>
      <c r="K85" s="305">
        <v>92</v>
      </c>
      <c r="L85" s="304">
        <v>48.2</v>
      </c>
      <c r="M85" s="304">
        <v>92</v>
      </c>
      <c r="N85" s="308">
        <v>128</v>
      </c>
    </row>
    <row r="86" spans="1:14" ht="64.5" customHeight="1">
      <c r="A86" s="535" t="s">
        <v>533</v>
      </c>
      <c r="B86" s="462" t="s">
        <v>376</v>
      </c>
      <c r="C86" s="295" t="s">
        <v>136</v>
      </c>
      <c r="D86" s="295" t="s">
        <v>178</v>
      </c>
      <c r="E86" s="295" t="s">
        <v>445</v>
      </c>
      <c r="F86" s="295"/>
      <c r="G86" s="295"/>
      <c r="H86" s="296" t="e">
        <f>H88+H94+#REF!+#REF!</f>
        <v>#REF!</v>
      </c>
      <c r="I86" s="296" t="e">
        <f>I88+I94+#REF!+#REF!</f>
        <v>#REF!</v>
      </c>
      <c r="J86" s="296" t="e">
        <f>J88+J94+#REF!+#REF!</f>
        <v>#REF!</v>
      </c>
      <c r="K86" s="300">
        <f>K88</f>
        <v>92</v>
      </c>
      <c r="L86" s="300">
        <f>L88</f>
        <v>48.2</v>
      </c>
      <c r="M86" s="300">
        <f>M88</f>
        <v>92</v>
      </c>
      <c r="N86" s="492">
        <f>N88</f>
        <v>6</v>
      </c>
    </row>
    <row r="87" spans="1:14" ht="27.75" customHeight="1">
      <c r="A87" s="536" t="s">
        <v>534</v>
      </c>
      <c r="B87" s="374" t="s">
        <v>326</v>
      </c>
      <c r="C87" s="303" t="s">
        <v>136</v>
      </c>
      <c r="D87" s="303" t="s">
        <v>178</v>
      </c>
      <c r="E87" s="303" t="s">
        <v>445</v>
      </c>
      <c r="F87" s="303" t="s">
        <v>325</v>
      </c>
      <c r="G87" s="303"/>
      <c r="H87" s="304"/>
      <c r="I87" s="304"/>
      <c r="J87" s="304"/>
      <c r="K87" s="305">
        <v>92</v>
      </c>
      <c r="L87" s="304">
        <v>48.2</v>
      </c>
      <c r="M87" s="304">
        <v>92</v>
      </c>
      <c r="N87" s="308">
        <f>N88</f>
        <v>6</v>
      </c>
    </row>
    <row r="88" spans="1:14" ht="37.5" customHeight="1">
      <c r="A88" s="536" t="s">
        <v>535</v>
      </c>
      <c r="B88" s="375" t="s">
        <v>295</v>
      </c>
      <c r="C88" s="303" t="s">
        <v>136</v>
      </c>
      <c r="D88" s="303" t="s">
        <v>178</v>
      </c>
      <c r="E88" s="303" t="s">
        <v>445</v>
      </c>
      <c r="F88" s="303" t="s">
        <v>246</v>
      </c>
      <c r="G88" s="303"/>
      <c r="H88" s="304"/>
      <c r="I88" s="304"/>
      <c r="J88" s="304"/>
      <c r="K88" s="305">
        <v>92</v>
      </c>
      <c r="L88" s="304">
        <v>48.2</v>
      </c>
      <c r="M88" s="304">
        <v>92</v>
      </c>
      <c r="N88" s="308">
        <v>6</v>
      </c>
    </row>
    <row r="89" spans="1:14" ht="63" customHeight="1">
      <c r="A89" s="535" t="s">
        <v>417</v>
      </c>
      <c r="B89" s="373" t="s">
        <v>490</v>
      </c>
      <c r="C89" s="295" t="s">
        <v>136</v>
      </c>
      <c r="D89" s="295" t="s">
        <v>178</v>
      </c>
      <c r="E89" s="295" t="s">
        <v>492</v>
      </c>
      <c r="F89" s="295" t="s">
        <v>246</v>
      </c>
      <c r="G89" s="295"/>
      <c r="H89" s="296"/>
      <c r="I89" s="296"/>
      <c r="J89" s="296"/>
      <c r="K89" s="296"/>
      <c r="L89" s="296"/>
      <c r="M89" s="296"/>
      <c r="N89" s="492">
        <f>N90</f>
        <v>12</v>
      </c>
    </row>
    <row r="90" spans="1:14" ht="29.25" customHeight="1">
      <c r="A90" s="536" t="s">
        <v>418</v>
      </c>
      <c r="B90" s="374" t="s">
        <v>326</v>
      </c>
      <c r="C90" s="303" t="s">
        <v>136</v>
      </c>
      <c r="D90" s="303" t="s">
        <v>178</v>
      </c>
      <c r="E90" s="303" t="s">
        <v>492</v>
      </c>
      <c r="F90" s="303" t="s">
        <v>325</v>
      </c>
      <c r="G90" s="303"/>
      <c r="H90" s="304"/>
      <c r="I90" s="304"/>
      <c r="J90" s="304"/>
      <c r="K90" s="304"/>
      <c r="L90" s="304"/>
      <c r="M90" s="304"/>
      <c r="N90" s="308">
        <f>N91</f>
        <v>12</v>
      </c>
    </row>
    <row r="91" spans="1:14" ht="29.45" customHeight="1" thickBot="1">
      <c r="A91" s="537" t="s">
        <v>419</v>
      </c>
      <c r="B91" s="538" t="s">
        <v>295</v>
      </c>
      <c r="C91" s="346" t="s">
        <v>136</v>
      </c>
      <c r="D91" s="346" t="s">
        <v>178</v>
      </c>
      <c r="E91" s="346" t="s">
        <v>492</v>
      </c>
      <c r="F91" s="346" t="s">
        <v>246</v>
      </c>
      <c r="G91" s="346"/>
      <c r="H91" s="350"/>
      <c r="I91" s="350"/>
      <c r="J91" s="350"/>
      <c r="K91" s="350"/>
      <c r="L91" s="350"/>
      <c r="M91" s="350"/>
      <c r="N91" s="315">
        <v>12</v>
      </c>
    </row>
    <row r="92" spans="1:14" ht="25.9" customHeight="1" thickBot="1">
      <c r="A92" s="539" t="s">
        <v>50</v>
      </c>
      <c r="B92" s="367" t="s">
        <v>37</v>
      </c>
      <c r="C92" s="352" t="s">
        <v>136</v>
      </c>
      <c r="D92" s="352" t="s">
        <v>31</v>
      </c>
      <c r="E92" s="352"/>
      <c r="F92" s="352"/>
      <c r="G92" s="352"/>
      <c r="H92" s="353" t="e">
        <f>H93+#REF!+H96+H106</f>
        <v>#REF!</v>
      </c>
      <c r="I92" s="353" t="e">
        <f>I93+#REF!+I96+I106</f>
        <v>#REF!</v>
      </c>
      <c r="J92" s="353" t="e">
        <f>J93+#REF!+J96+J106</f>
        <v>#REF!</v>
      </c>
      <c r="K92" s="385" t="e">
        <f>K93</f>
        <v>#REF!</v>
      </c>
      <c r="L92" s="385" t="e">
        <f>L93</f>
        <v>#REF!</v>
      </c>
      <c r="M92" s="385" t="e">
        <f>M93</f>
        <v>#REF!</v>
      </c>
      <c r="N92" s="540">
        <f>N93</f>
        <v>31</v>
      </c>
    </row>
    <row r="93" spans="1:14" ht="28.5" customHeight="1">
      <c r="A93" s="541" t="s">
        <v>64</v>
      </c>
      <c r="B93" s="474" t="s">
        <v>567</v>
      </c>
      <c r="C93" s="294" t="s">
        <v>136</v>
      </c>
      <c r="D93" s="294" t="s">
        <v>21</v>
      </c>
      <c r="E93" s="294"/>
      <c r="F93" s="294"/>
      <c r="G93" s="294"/>
      <c r="H93" s="356" t="e">
        <f>#REF!</f>
        <v>#REF!</v>
      </c>
      <c r="I93" s="356" t="e">
        <f>#REF!</f>
        <v>#REF!</v>
      </c>
      <c r="J93" s="356" t="e">
        <f>#REF!</f>
        <v>#REF!</v>
      </c>
      <c r="K93" s="297" t="e">
        <f>#REF!+#REF!</f>
        <v>#REF!</v>
      </c>
      <c r="L93" s="297" t="e">
        <f>#REF!+#REF!</f>
        <v>#REF!</v>
      </c>
      <c r="M93" s="297" t="e">
        <f>#REF!+#REF!</f>
        <v>#REF!</v>
      </c>
      <c r="N93" s="298">
        <f>N94</f>
        <v>31</v>
      </c>
    </row>
    <row r="94" spans="1:14" ht="36" customHeight="1">
      <c r="A94" s="527" t="s">
        <v>353</v>
      </c>
      <c r="B94" s="462" t="s">
        <v>383</v>
      </c>
      <c r="C94" s="295" t="s">
        <v>136</v>
      </c>
      <c r="D94" s="295" t="s">
        <v>21</v>
      </c>
      <c r="E94" s="424" t="s">
        <v>447</v>
      </c>
      <c r="F94" s="295"/>
      <c r="G94" s="295"/>
      <c r="H94" s="296" t="e">
        <f>[4]роспись!H66</f>
        <v>#REF!</v>
      </c>
      <c r="I94" s="296">
        <v>3277.5</v>
      </c>
      <c r="J94" s="296">
        <v>5320</v>
      </c>
      <c r="K94" s="300" t="e">
        <f>K106</f>
        <v>#REF!</v>
      </c>
      <c r="L94" s="300" t="e">
        <f>L106</f>
        <v>#REF!</v>
      </c>
      <c r="M94" s="300" t="e">
        <f>M106</f>
        <v>#REF!</v>
      </c>
      <c r="N94" s="301">
        <f>N95</f>
        <v>31</v>
      </c>
    </row>
    <row r="95" spans="1:14" ht="29.25" customHeight="1">
      <c r="A95" s="502" t="s">
        <v>354</v>
      </c>
      <c r="B95" s="374" t="s">
        <v>326</v>
      </c>
      <c r="C95" s="346" t="s">
        <v>136</v>
      </c>
      <c r="D95" s="346" t="s">
        <v>21</v>
      </c>
      <c r="E95" s="346" t="s">
        <v>447</v>
      </c>
      <c r="F95" s="346" t="s">
        <v>325</v>
      </c>
      <c r="G95" s="346"/>
      <c r="H95" s="350" t="e">
        <f>#REF!</f>
        <v>#REF!</v>
      </c>
      <c r="I95" s="350" t="e">
        <f>#REF!</f>
        <v>#REF!</v>
      </c>
      <c r="J95" s="350" t="e">
        <f>#REF!</f>
        <v>#REF!</v>
      </c>
      <c r="K95" s="312">
        <v>18</v>
      </c>
      <c r="L95" s="350">
        <v>0</v>
      </c>
      <c r="M95" s="350">
        <v>18</v>
      </c>
      <c r="N95" s="315">
        <f>N96</f>
        <v>31</v>
      </c>
    </row>
    <row r="96" spans="1:14" ht="30" customHeight="1" thickBot="1">
      <c r="A96" s="502" t="s">
        <v>355</v>
      </c>
      <c r="B96" s="375" t="s">
        <v>295</v>
      </c>
      <c r="C96" s="346" t="s">
        <v>136</v>
      </c>
      <c r="D96" s="346" t="s">
        <v>21</v>
      </c>
      <c r="E96" s="346" t="s">
        <v>447</v>
      </c>
      <c r="F96" s="346" t="s">
        <v>246</v>
      </c>
      <c r="G96" s="346"/>
      <c r="H96" s="350">
        <f>H105</f>
        <v>668</v>
      </c>
      <c r="I96" s="350">
        <f>I105</f>
        <v>480</v>
      </c>
      <c r="J96" s="350">
        <f>J105</f>
        <v>668</v>
      </c>
      <c r="K96" s="312">
        <v>18</v>
      </c>
      <c r="L96" s="350">
        <v>0</v>
      </c>
      <c r="M96" s="350">
        <v>18</v>
      </c>
      <c r="N96" s="315">
        <v>31</v>
      </c>
    </row>
    <row r="97" spans="1:14" ht="24.75" customHeight="1" thickBot="1">
      <c r="A97" s="539" t="s">
        <v>76</v>
      </c>
      <c r="B97" s="542" t="s">
        <v>302</v>
      </c>
      <c r="C97" s="352" t="s">
        <v>136</v>
      </c>
      <c r="D97" s="415" t="s">
        <v>303</v>
      </c>
      <c r="E97" s="416"/>
      <c r="F97" s="417"/>
      <c r="G97" s="352"/>
      <c r="H97" s="353"/>
      <c r="I97" s="353"/>
      <c r="J97" s="353"/>
      <c r="K97" s="385"/>
      <c r="L97" s="403"/>
      <c r="M97" s="403"/>
      <c r="N97" s="540">
        <f>N98+N105+N111</f>
        <v>49725</v>
      </c>
    </row>
    <row r="98" spans="1:14" ht="21.75" customHeight="1" thickBot="1">
      <c r="A98" s="539" t="s">
        <v>66</v>
      </c>
      <c r="B98" s="367" t="s">
        <v>381</v>
      </c>
      <c r="C98" s="352" t="s">
        <v>136</v>
      </c>
      <c r="D98" s="352" t="s">
        <v>378</v>
      </c>
      <c r="E98" s="352"/>
      <c r="F98" s="352"/>
      <c r="G98" s="383"/>
      <c r="H98" s="384">
        <f>[4]роспись!H63</f>
        <v>5320</v>
      </c>
      <c r="I98" s="384">
        <v>480</v>
      </c>
      <c r="J98" s="384">
        <v>668</v>
      </c>
      <c r="K98" s="385" t="e">
        <f>K102</f>
        <v>#REF!</v>
      </c>
      <c r="L98" s="385" t="e">
        <f>L102</f>
        <v>#REF!</v>
      </c>
      <c r="M98" s="385" t="e">
        <f>M102</f>
        <v>#REF!</v>
      </c>
      <c r="N98" s="543">
        <f>N99+N103</f>
        <v>293.89999999999998</v>
      </c>
    </row>
    <row r="99" spans="1:14" ht="21" customHeight="1">
      <c r="A99" s="544" t="s">
        <v>67</v>
      </c>
      <c r="B99" s="456" t="s">
        <v>502</v>
      </c>
      <c r="C99" s="545">
        <v>993</v>
      </c>
      <c r="D99" s="294" t="s">
        <v>378</v>
      </c>
      <c r="E99" s="294" t="s">
        <v>568</v>
      </c>
      <c r="F99" s="294"/>
      <c r="G99" s="398"/>
      <c r="H99" s="399"/>
      <c r="I99" s="399"/>
      <c r="J99" s="399"/>
      <c r="K99" s="356"/>
      <c r="L99" s="356"/>
      <c r="M99" s="356"/>
      <c r="N99" s="298">
        <f>N100</f>
        <v>95.6</v>
      </c>
    </row>
    <row r="100" spans="1:14" ht="17.45" customHeight="1">
      <c r="A100" s="536" t="s">
        <v>138</v>
      </c>
      <c r="B100" s="374" t="s">
        <v>380</v>
      </c>
      <c r="C100" s="546">
        <v>993</v>
      </c>
      <c r="D100" s="303" t="s">
        <v>378</v>
      </c>
      <c r="E100" s="303" t="s">
        <v>568</v>
      </c>
      <c r="F100" s="303" t="s">
        <v>330</v>
      </c>
      <c r="G100" s="303"/>
      <c r="H100" s="304"/>
      <c r="I100" s="304"/>
      <c r="J100" s="304"/>
      <c r="K100" s="304"/>
      <c r="L100" s="304"/>
      <c r="M100" s="304"/>
      <c r="N100" s="308">
        <f>N101</f>
        <v>95.6</v>
      </c>
    </row>
    <row r="101" spans="1:14" ht="39.6" customHeight="1">
      <c r="A101" s="536" t="s">
        <v>341</v>
      </c>
      <c r="B101" s="375" t="s">
        <v>382</v>
      </c>
      <c r="C101" s="546">
        <v>993</v>
      </c>
      <c r="D101" s="303" t="s">
        <v>378</v>
      </c>
      <c r="E101" s="303" t="s">
        <v>568</v>
      </c>
      <c r="F101" s="303" t="s">
        <v>379</v>
      </c>
      <c r="G101" s="303"/>
      <c r="H101" s="304"/>
      <c r="I101" s="304"/>
      <c r="J101" s="304"/>
      <c r="K101" s="304"/>
      <c r="L101" s="304"/>
      <c r="M101" s="304"/>
      <c r="N101" s="308">
        <v>95.6</v>
      </c>
    </row>
    <row r="102" spans="1:14" ht="36.75" customHeight="1">
      <c r="A102" s="541" t="s">
        <v>501</v>
      </c>
      <c r="B102" s="376" t="s">
        <v>493</v>
      </c>
      <c r="C102" s="545">
        <v>993</v>
      </c>
      <c r="D102" s="294" t="s">
        <v>378</v>
      </c>
      <c r="E102" s="294" t="s">
        <v>503</v>
      </c>
      <c r="F102" s="294"/>
      <c r="G102" s="294"/>
      <c r="H102" s="356" t="e">
        <f>#REF!</f>
        <v>#REF!</v>
      </c>
      <c r="I102" s="356" t="e">
        <f>#REF!</f>
        <v>#REF!</v>
      </c>
      <c r="J102" s="356" t="e">
        <f>#REF!</f>
        <v>#REF!</v>
      </c>
      <c r="K102" s="297" t="e">
        <f>#REF!+#REF!</f>
        <v>#REF!</v>
      </c>
      <c r="L102" s="297" t="e">
        <f>#REF!+#REF!</f>
        <v>#REF!</v>
      </c>
      <c r="M102" s="297" t="e">
        <f>#REF!+#REF!</f>
        <v>#REF!</v>
      </c>
      <c r="N102" s="298">
        <f>N103</f>
        <v>198.3</v>
      </c>
    </row>
    <row r="103" spans="1:14" ht="27.75" customHeight="1" thickBot="1">
      <c r="A103" s="536" t="s">
        <v>578</v>
      </c>
      <c r="B103" s="375" t="s">
        <v>569</v>
      </c>
      <c r="C103" s="546">
        <v>993</v>
      </c>
      <c r="D103" s="303" t="s">
        <v>378</v>
      </c>
      <c r="E103" s="303" t="s">
        <v>579</v>
      </c>
      <c r="F103" s="303" t="s">
        <v>330</v>
      </c>
      <c r="G103" s="379"/>
      <c r="H103" s="380"/>
      <c r="I103" s="380"/>
      <c r="J103" s="380"/>
      <c r="K103" s="347"/>
      <c r="L103" s="381"/>
      <c r="M103" s="348"/>
      <c r="N103" s="360">
        <f>N104</f>
        <v>198.3</v>
      </c>
    </row>
    <row r="104" spans="1:14" ht="43.9" customHeight="1" thickBot="1">
      <c r="A104" s="536" t="s">
        <v>578</v>
      </c>
      <c r="B104" s="375" t="s">
        <v>382</v>
      </c>
      <c r="C104" s="546">
        <v>993</v>
      </c>
      <c r="D104" s="303" t="s">
        <v>378</v>
      </c>
      <c r="E104" s="303" t="s">
        <v>579</v>
      </c>
      <c r="F104" s="303" t="s">
        <v>379</v>
      </c>
      <c r="G104" s="379"/>
      <c r="H104" s="380"/>
      <c r="I104" s="380"/>
      <c r="J104" s="380"/>
      <c r="K104" s="347"/>
      <c r="L104" s="381"/>
      <c r="M104" s="348"/>
      <c r="N104" s="382">
        <v>198.3</v>
      </c>
    </row>
    <row r="105" spans="1:14" ht="27" customHeight="1" thickBot="1">
      <c r="A105" s="539" t="s">
        <v>269</v>
      </c>
      <c r="B105" s="367" t="s">
        <v>219</v>
      </c>
      <c r="C105" s="352" t="s">
        <v>136</v>
      </c>
      <c r="D105" s="352" t="s">
        <v>218</v>
      </c>
      <c r="E105" s="352"/>
      <c r="F105" s="352"/>
      <c r="G105" s="383"/>
      <c r="H105" s="384">
        <f>[4]роспись!H68</f>
        <v>668</v>
      </c>
      <c r="I105" s="384">
        <v>480</v>
      </c>
      <c r="J105" s="384">
        <v>668</v>
      </c>
      <c r="K105" s="385" t="e">
        <f>K106</f>
        <v>#REF!</v>
      </c>
      <c r="L105" s="385" t="e">
        <f>L106</f>
        <v>#REF!</v>
      </c>
      <c r="M105" s="385" t="e">
        <f>M106</f>
        <v>#REF!</v>
      </c>
      <c r="N105" s="543">
        <f>N106</f>
        <v>49381.1</v>
      </c>
    </row>
    <row r="106" spans="1:14" ht="39" customHeight="1">
      <c r="A106" s="541" t="s">
        <v>271</v>
      </c>
      <c r="B106" s="376" t="s">
        <v>250</v>
      </c>
      <c r="C106" s="545">
        <v>993</v>
      </c>
      <c r="D106" s="294" t="s">
        <v>218</v>
      </c>
      <c r="E106" s="295" t="s">
        <v>448</v>
      </c>
      <c r="F106" s="294"/>
      <c r="G106" s="294"/>
      <c r="H106" s="356">
        <f>H108</f>
        <v>796</v>
      </c>
      <c r="I106" s="356">
        <f>I108</f>
        <v>459.2</v>
      </c>
      <c r="J106" s="356">
        <f>J108</f>
        <v>796</v>
      </c>
      <c r="K106" s="297" t="e">
        <f>K108+#REF!</f>
        <v>#REF!</v>
      </c>
      <c r="L106" s="297" t="e">
        <f>L108+#REF!</f>
        <v>#REF!</v>
      </c>
      <c r="M106" s="297" t="e">
        <f>M108+#REF!</f>
        <v>#REF!</v>
      </c>
      <c r="N106" s="298">
        <f>N107+N109</f>
        <v>49381.1</v>
      </c>
    </row>
    <row r="107" spans="1:14" ht="27" customHeight="1">
      <c r="A107" s="495" t="s">
        <v>421</v>
      </c>
      <c r="B107" s="374" t="s">
        <v>326</v>
      </c>
      <c r="C107" s="546">
        <v>993</v>
      </c>
      <c r="D107" s="303" t="s">
        <v>218</v>
      </c>
      <c r="E107" s="303" t="s">
        <v>448</v>
      </c>
      <c r="F107" s="303" t="s">
        <v>325</v>
      </c>
      <c r="G107" s="303"/>
      <c r="H107" s="304" t="e">
        <f>[4]роспись!H69</f>
        <v>#REF!</v>
      </c>
      <c r="I107" s="304">
        <v>459.2</v>
      </c>
      <c r="J107" s="304">
        <v>796</v>
      </c>
      <c r="K107" s="305">
        <f>6469.6+600</f>
        <v>7069.6</v>
      </c>
      <c r="L107" s="313">
        <v>2772.6</v>
      </c>
      <c r="M107" s="314">
        <v>7069.6</v>
      </c>
      <c r="N107" s="308">
        <f>N108</f>
        <v>49211.1</v>
      </c>
    </row>
    <row r="108" spans="1:14" ht="31.9" customHeight="1">
      <c r="A108" s="495" t="s">
        <v>422</v>
      </c>
      <c r="B108" s="375" t="s">
        <v>295</v>
      </c>
      <c r="C108" s="546">
        <v>993</v>
      </c>
      <c r="D108" s="303" t="s">
        <v>218</v>
      </c>
      <c r="E108" s="303" t="s">
        <v>448</v>
      </c>
      <c r="F108" s="346" t="s">
        <v>246</v>
      </c>
      <c r="G108" s="346"/>
      <c r="H108" s="350">
        <f>[4]роспись!H70</f>
        <v>796</v>
      </c>
      <c r="I108" s="350">
        <v>459.2</v>
      </c>
      <c r="J108" s="350">
        <v>796</v>
      </c>
      <c r="K108" s="312">
        <f>6469.6+600</f>
        <v>7069.6</v>
      </c>
      <c r="L108" s="313">
        <v>2772.6</v>
      </c>
      <c r="M108" s="314">
        <v>7069.6</v>
      </c>
      <c r="N108" s="315">
        <v>49211.1</v>
      </c>
    </row>
    <row r="109" spans="1:14" ht="21" customHeight="1">
      <c r="A109" s="547" t="s">
        <v>580</v>
      </c>
      <c r="B109" s="374" t="s">
        <v>380</v>
      </c>
      <c r="C109" s="546">
        <v>993</v>
      </c>
      <c r="D109" s="303" t="s">
        <v>218</v>
      </c>
      <c r="E109" s="303" t="s">
        <v>448</v>
      </c>
      <c r="F109" s="303" t="s">
        <v>330</v>
      </c>
      <c r="G109" s="303"/>
      <c r="H109" s="304"/>
      <c r="I109" s="304"/>
      <c r="J109" s="304"/>
      <c r="K109" s="304"/>
      <c r="L109" s="304"/>
      <c r="M109" s="304"/>
      <c r="N109" s="565">
        <v>170</v>
      </c>
    </row>
    <row r="110" spans="1:14" ht="19.899999999999999" customHeight="1" thickBot="1">
      <c r="A110" s="547" t="s">
        <v>581</v>
      </c>
      <c r="B110" s="357" t="s">
        <v>557</v>
      </c>
      <c r="C110" s="546">
        <v>993</v>
      </c>
      <c r="D110" s="303" t="s">
        <v>218</v>
      </c>
      <c r="E110" s="303" t="s">
        <v>448</v>
      </c>
      <c r="F110" s="379" t="s">
        <v>332</v>
      </c>
      <c r="G110" s="379"/>
      <c r="H110" s="380"/>
      <c r="I110" s="380"/>
      <c r="J110" s="380"/>
      <c r="K110" s="347"/>
      <c r="L110" s="381"/>
      <c r="M110" s="348"/>
      <c r="N110" s="382">
        <v>170</v>
      </c>
    </row>
    <row r="111" spans="1:14" ht="30.6" customHeight="1" thickBot="1">
      <c r="A111" s="539" t="s">
        <v>420</v>
      </c>
      <c r="B111" s="367" t="s">
        <v>427</v>
      </c>
      <c r="C111" s="352" t="s">
        <v>136</v>
      </c>
      <c r="D111" s="352" t="s">
        <v>426</v>
      </c>
      <c r="E111" s="352"/>
      <c r="F111" s="352"/>
      <c r="G111" s="383"/>
      <c r="H111" s="384" t="e">
        <f>[4]роспись!H73</f>
        <v>#REF!</v>
      </c>
      <c r="I111" s="384">
        <v>480</v>
      </c>
      <c r="J111" s="384">
        <v>668</v>
      </c>
      <c r="K111" s="385" t="e">
        <f>K112</f>
        <v>#REF!</v>
      </c>
      <c r="L111" s="385" t="e">
        <f>L112</f>
        <v>#REF!</v>
      </c>
      <c r="M111" s="385" t="e">
        <f>M112</f>
        <v>#REF!</v>
      </c>
      <c r="N111" s="543">
        <f>N112</f>
        <v>50</v>
      </c>
    </row>
    <row r="112" spans="1:14" ht="29.45" customHeight="1">
      <c r="A112" s="541" t="s">
        <v>423</v>
      </c>
      <c r="B112" s="376" t="s">
        <v>428</v>
      </c>
      <c r="C112" s="545">
        <v>993</v>
      </c>
      <c r="D112" s="294" t="s">
        <v>426</v>
      </c>
      <c r="E112" s="295" t="s">
        <v>449</v>
      </c>
      <c r="F112" s="294"/>
      <c r="G112" s="294"/>
      <c r="H112" s="356">
        <f>H114</f>
        <v>204</v>
      </c>
      <c r="I112" s="356">
        <f>I114</f>
        <v>459.2</v>
      </c>
      <c r="J112" s="356">
        <f>J114</f>
        <v>796</v>
      </c>
      <c r="K112" s="297" t="e">
        <f>K114+K115</f>
        <v>#REF!</v>
      </c>
      <c r="L112" s="297" t="e">
        <f>L114+L115</f>
        <v>#REF!</v>
      </c>
      <c r="M112" s="297" t="e">
        <f>M114+M115</f>
        <v>#REF!</v>
      </c>
      <c r="N112" s="298">
        <f>N113</f>
        <v>50</v>
      </c>
    </row>
    <row r="113" spans="1:14" ht="29.25" customHeight="1">
      <c r="A113" s="495" t="s">
        <v>424</v>
      </c>
      <c r="B113" s="374" t="s">
        <v>326</v>
      </c>
      <c r="C113" s="546">
        <v>993</v>
      </c>
      <c r="D113" s="303" t="s">
        <v>426</v>
      </c>
      <c r="E113" s="303" t="s">
        <v>449</v>
      </c>
      <c r="F113" s="303" t="s">
        <v>325</v>
      </c>
      <c r="G113" s="303"/>
      <c r="H113" s="304" t="e">
        <f>[4]роспись!H74</f>
        <v>#REF!</v>
      </c>
      <c r="I113" s="304">
        <v>459.2</v>
      </c>
      <c r="J113" s="304">
        <v>796</v>
      </c>
      <c r="K113" s="305">
        <f>6469.6+600</f>
        <v>7069.6</v>
      </c>
      <c r="L113" s="313">
        <v>2772.6</v>
      </c>
      <c r="M113" s="314">
        <v>7069.6</v>
      </c>
      <c r="N113" s="308">
        <f>N114</f>
        <v>50</v>
      </c>
    </row>
    <row r="114" spans="1:14" ht="25.9" customHeight="1" thickBot="1">
      <c r="A114" s="495" t="s">
        <v>425</v>
      </c>
      <c r="B114" s="375" t="s">
        <v>295</v>
      </c>
      <c r="C114" s="546">
        <v>993</v>
      </c>
      <c r="D114" s="303" t="s">
        <v>426</v>
      </c>
      <c r="E114" s="303" t="s">
        <v>449</v>
      </c>
      <c r="F114" s="303" t="s">
        <v>246</v>
      </c>
      <c r="G114" s="303"/>
      <c r="H114" s="304">
        <f>[4]роспись!H75</f>
        <v>204</v>
      </c>
      <c r="I114" s="304">
        <v>459.2</v>
      </c>
      <c r="J114" s="304">
        <v>796</v>
      </c>
      <c r="K114" s="305">
        <f>6469.6+600</f>
        <v>7069.6</v>
      </c>
      <c r="L114" s="313">
        <v>2772.6</v>
      </c>
      <c r="M114" s="314">
        <v>7069.6</v>
      </c>
      <c r="N114" s="308">
        <v>50</v>
      </c>
    </row>
    <row r="115" spans="1:14" ht="26.25" customHeight="1" thickBot="1">
      <c r="A115" s="539" t="s">
        <v>78</v>
      </c>
      <c r="B115" s="367" t="s">
        <v>32</v>
      </c>
      <c r="C115" s="352" t="s">
        <v>136</v>
      </c>
      <c r="D115" s="352" t="s">
        <v>33</v>
      </c>
      <c r="E115" s="352"/>
      <c r="F115" s="352"/>
      <c r="G115" s="303"/>
      <c r="H115" s="304" t="e">
        <f>#REF!+#REF!+#REF!</f>
        <v>#REF!</v>
      </c>
      <c r="I115" s="304" t="e">
        <f>#REF!+#REF!+#REF!</f>
        <v>#REF!</v>
      </c>
      <c r="J115" s="304" t="e">
        <f>#REF!+#REF!+#REF!</f>
        <v>#REF!</v>
      </c>
      <c r="K115" s="385" t="e">
        <f>#REF!+K128+K135+K146</f>
        <v>#REF!</v>
      </c>
      <c r="L115" s="385" t="e">
        <f>#REF!+L128+L135+L146</f>
        <v>#REF!</v>
      </c>
      <c r="M115" s="385" t="e">
        <f>#REF!+M128+M135+M146</f>
        <v>#REF!</v>
      </c>
      <c r="N115" s="540">
        <f>N116</f>
        <v>56708.6</v>
      </c>
    </row>
    <row r="116" spans="1:14" ht="23.45" customHeight="1" thickBot="1">
      <c r="A116" s="539" t="s">
        <v>68</v>
      </c>
      <c r="B116" s="386" t="s">
        <v>311</v>
      </c>
      <c r="C116" s="352" t="s">
        <v>136</v>
      </c>
      <c r="D116" s="352" t="s">
        <v>80</v>
      </c>
      <c r="E116" s="352"/>
      <c r="F116" s="352"/>
      <c r="G116" s="352"/>
      <c r="H116" s="353"/>
      <c r="I116" s="353"/>
      <c r="J116" s="353"/>
      <c r="K116" s="385"/>
      <c r="L116" s="385"/>
      <c r="M116" s="385"/>
      <c r="N116" s="354">
        <f>N117+N128+N135+N146</f>
        <v>56708.6</v>
      </c>
    </row>
    <row r="117" spans="1:14" ht="37.15" customHeight="1" thickBot="1">
      <c r="A117" s="548" t="s">
        <v>69</v>
      </c>
      <c r="B117" s="422" t="s">
        <v>385</v>
      </c>
      <c r="C117" s="368">
        <v>993</v>
      </c>
      <c r="D117" s="368" t="s">
        <v>80</v>
      </c>
      <c r="E117" s="368" t="s">
        <v>450</v>
      </c>
      <c r="F117" s="368"/>
      <c r="G117" s="346"/>
      <c r="H117" s="350">
        <f>H118</f>
        <v>552.70000000000005</v>
      </c>
      <c r="I117" s="350">
        <f>I118</f>
        <v>79.8</v>
      </c>
      <c r="J117" s="350">
        <f>J118</f>
        <v>204</v>
      </c>
      <c r="K117" s="371" t="e">
        <f>K118+#REF!+#REF!</f>
        <v>#REF!</v>
      </c>
      <c r="L117" s="371" t="e">
        <f>L118+#REF!+#REF!</f>
        <v>#REF!</v>
      </c>
      <c r="M117" s="371" t="e">
        <f>M118+#REF!+#REF!</f>
        <v>#REF!</v>
      </c>
      <c r="N117" s="372">
        <f>N118+N121+N124</f>
        <v>9780.5</v>
      </c>
    </row>
    <row r="118" spans="1:14" ht="40.9" customHeight="1">
      <c r="A118" s="549" t="s">
        <v>69</v>
      </c>
      <c r="B118" s="550" t="s">
        <v>251</v>
      </c>
      <c r="C118" s="389">
        <v>993</v>
      </c>
      <c r="D118" s="389" t="s">
        <v>80</v>
      </c>
      <c r="E118" s="389" t="s">
        <v>451</v>
      </c>
      <c r="F118" s="389"/>
      <c r="G118" s="389"/>
      <c r="H118" s="390">
        <f>[4]роспись!H84</f>
        <v>552.70000000000005</v>
      </c>
      <c r="I118" s="390">
        <v>79.8</v>
      </c>
      <c r="J118" s="390">
        <v>204</v>
      </c>
      <c r="K118" s="391">
        <f>K120</f>
        <v>411.1</v>
      </c>
      <c r="L118" s="391">
        <f>L120</f>
        <v>0</v>
      </c>
      <c r="M118" s="391">
        <f>M120</f>
        <v>411.1</v>
      </c>
      <c r="N118" s="392">
        <f>N119</f>
        <v>5278.3</v>
      </c>
    </row>
    <row r="119" spans="1:14" ht="27" customHeight="1">
      <c r="A119" s="495" t="s">
        <v>70</v>
      </c>
      <c r="B119" s="374" t="s">
        <v>326</v>
      </c>
      <c r="C119" s="303">
        <v>993</v>
      </c>
      <c r="D119" s="303" t="s">
        <v>80</v>
      </c>
      <c r="E119" s="303" t="s">
        <v>451</v>
      </c>
      <c r="F119" s="303" t="s">
        <v>325</v>
      </c>
      <c r="G119" s="303"/>
      <c r="H119" s="304" t="e">
        <f>H120</f>
        <v>#REF!</v>
      </c>
      <c r="I119" s="304" t="e">
        <f>I120</f>
        <v>#REF!</v>
      </c>
      <c r="J119" s="304" t="e">
        <f>J120</f>
        <v>#REF!</v>
      </c>
      <c r="K119" s="305">
        <v>411.1</v>
      </c>
      <c r="L119" s="306"/>
      <c r="M119" s="307">
        <v>411.1</v>
      </c>
      <c r="N119" s="308">
        <f>N120</f>
        <v>5278.3</v>
      </c>
    </row>
    <row r="120" spans="1:14" ht="26.45" customHeight="1" thickBot="1">
      <c r="A120" s="502" t="s">
        <v>495</v>
      </c>
      <c r="B120" s="538" t="s">
        <v>295</v>
      </c>
      <c r="C120" s="346">
        <v>993</v>
      </c>
      <c r="D120" s="346" t="s">
        <v>80</v>
      </c>
      <c r="E120" s="346" t="s">
        <v>451</v>
      </c>
      <c r="F120" s="346" t="s">
        <v>246</v>
      </c>
      <c r="G120" s="346"/>
      <c r="H120" s="350" t="e">
        <f>#REF!</f>
        <v>#REF!</v>
      </c>
      <c r="I120" s="350" t="e">
        <f>#REF!</f>
        <v>#REF!</v>
      </c>
      <c r="J120" s="350" t="e">
        <f>#REF!</f>
        <v>#REF!</v>
      </c>
      <c r="K120" s="312">
        <v>411.1</v>
      </c>
      <c r="L120" s="313"/>
      <c r="M120" s="314">
        <v>411.1</v>
      </c>
      <c r="N120" s="315">
        <v>5278.3</v>
      </c>
    </row>
    <row r="121" spans="1:14" ht="35.25" customHeight="1" thickBot="1">
      <c r="A121" s="539" t="s">
        <v>252</v>
      </c>
      <c r="B121" s="551" t="s">
        <v>494</v>
      </c>
      <c r="C121" s="552" t="s">
        <v>136</v>
      </c>
      <c r="D121" s="395" t="s">
        <v>80</v>
      </c>
      <c r="E121" s="352" t="s">
        <v>496</v>
      </c>
      <c r="F121" s="395"/>
      <c r="G121" s="352"/>
      <c r="H121" s="353">
        <v>400</v>
      </c>
      <c r="I121" s="353">
        <v>220</v>
      </c>
      <c r="J121" s="353">
        <v>400</v>
      </c>
      <c r="K121" s="385">
        <f>K123</f>
        <v>500</v>
      </c>
      <c r="L121" s="385">
        <f>L123</f>
        <v>14.9</v>
      </c>
      <c r="M121" s="385">
        <f>M123</f>
        <v>500</v>
      </c>
      <c r="N121" s="543">
        <f>N123</f>
        <v>348.3</v>
      </c>
    </row>
    <row r="122" spans="1:14" ht="28.15" customHeight="1">
      <c r="A122" s="553" t="s">
        <v>253</v>
      </c>
      <c r="B122" s="418" t="s">
        <v>326</v>
      </c>
      <c r="C122" s="554" t="s">
        <v>136</v>
      </c>
      <c r="D122" s="402" t="s">
        <v>80</v>
      </c>
      <c r="E122" s="398" t="s">
        <v>496</v>
      </c>
      <c r="F122" s="397" t="s">
        <v>325</v>
      </c>
      <c r="G122" s="398"/>
      <c r="H122" s="399">
        <f t="shared" ref="H122:J123" si="7">H132</f>
        <v>0</v>
      </c>
      <c r="I122" s="399">
        <f t="shared" si="7"/>
        <v>0</v>
      </c>
      <c r="J122" s="399">
        <f t="shared" si="7"/>
        <v>0</v>
      </c>
      <c r="K122" s="347">
        <v>500</v>
      </c>
      <c r="L122" s="347">
        <v>14.9</v>
      </c>
      <c r="M122" s="347">
        <v>500</v>
      </c>
      <c r="N122" s="382">
        <f>N123</f>
        <v>348.3</v>
      </c>
    </row>
    <row r="123" spans="1:14" ht="31.15" customHeight="1" thickBot="1">
      <c r="A123" s="502" t="s">
        <v>312</v>
      </c>
      <c r="B123" s="538" t="s">
        <v>295</v>
      </c>
      <c r="C123" s="555" t="s">
        <v>136</v>
      </c>
      <c r="D123" s="401" t="s">
        <v>80</v>
      </c>
      <c r="E123" s="379" t="s">
        <v>496</v>
      </c>
      <c r="F123" s="401" t="s">
        <v>246</v>
      </c>
      <c r="G123" s="346"/>
      <c r="H123" s="350">
        <f t="shared" si="7"/>
        <v>0</v>
      </c>
      <c r="I123" s="350">
        <f t="shared" si="7"/>
        <v>0</v>
      </c>
      <c r="J123" s="350">
        <f t="shared" si="7"/>
        <v>0</v>
      </c>
      <c r="K123" s="312">
        <v>500</v>
      </c>
      <c r="L123" s="312">
        <v>14.9</v>
      </c>
      <c r="M123" s="312">
        <v>500</v>
      </c>
      <c r="N123" s="315">
        <v>348.3</v>
      </c>
    </row>
    <row r="124" spans="1:14" ht="47.25" customHeight="1" thickBot="1">
      <c r="A124" s="539" t="s">
        <v>254</v>
      </c>
      <c r="B124" s="367" t="s">
        <v>504</v>
      </c>
      <c r="C124" s="552" t="s">
        <v>136</v>
      </c>
      <c r="D124" s="395" t="s">
        <v>80</v>
      </c>
      <c r="E124" s="352" t="s">
        <v>505</v>
      </c>
      <c r="F124" s="394"/>
      <c r="G124" s="383"/>
      <c r="H124" s="384"/>
      <c r="I124" s="384"/>
      <c r="J124" s="384"/>
      <c r="K124" s="384"/>
      <c r="L124" s="384"/>
      <c r="M124" s="384"/>
      <c r="N124" s="543">
        <f>N125+N127</f>
        <v>4153.8999999999996</v>
      </c>
    </row>
    <row r="125" spans="1:14" ht="29.25" customHeight="1">
      <c r="A125" s="553" t="s">
        <v>255</v>
      </c>
      <c r="B125" s="418" t="s">
        <v>326</v>
      </c>
      <c r="C125" s="556" t="s">
        <v>136</v>
      </c>
      <c r="D125" s="397" t="s">
        <v>80</v>
      </c>
      <c r="E125" s="398" t="s">
        <v>505</v>
      </c>
      <c r="F125" s="397" t="s">
        <v>325</v>
      </c>
      <c r="G125" s="398"/>
      <c r="H125" s="399"/>
      <c r="I125" s="399"/>
      <c r="J125" s="399"/>
      <c r="K125" s="399"/>
      <c r="L125" s="399"/>
      <c r="M125" s="399"/>
      <c r="N125" s="400">
        <f>N126</f>
        <v>4131.7</v>
      </c>
    </row>
    <row r="126" spans="1:14" ht="29.45" customHeight="1">
      <c r="A126" s="502" t="s">
        <v>313</v>
      </c>
      <c r="B126" s="538" t="s">
        <v>295</v>
      </c>
      <c r="C126" s="555" t="s">
        <v>136</v>
      </c>
      <c r="D126" s="401" t="s">
        <v>80</v>
      </c>
      <c r="E126" s="346" t="s">
        <v>505</v>
      </c>
      <c r="F126" s="401" t="s">
        <v>246</v>
      </c>
      <c r="G126" s="346"/>
      <c r="H126" s="350"/>
      <c r="I126" s="350"/>
      <c r="J126" s="350"/>
      <c r="K126" s="350"/>
      <c r="L126" s="350"/>
      <c r="M126" s="350"/>
      <c r="N126" s="315">
        <v>4131.7</v>
      </c>
    </row>
    <row r="127" spans="1:14" ht="29.25" customHeight="1">
      <c r="A127" s="536" t="s">
        <v>597</v>
      </c>
      <c r="B127" s="375" t="s">
        <v>571</v>
      </c>
      <c r="C127" s="559" t="s">
        <v>136</v>
      </c>
      <c r="D127" s="407" t="s">
        <v>80</v>
      </c>
      <c r="E127" s="303" t="s">
        <v>505</v>
      </c>
      <c r="F127" s="407" t="s">
        <v>572</v>
      </c>
      <c r="G127" s="303"/>
      <c r="H127" s="304"/>
      <c r="I127" s="304"/>
      <c r="J127" s="304"/>
      <c r="K127" s="304"/>
      <c r="L127" s="304"/>
      <c r="M127" s="304"/>
      <c r="N127" s="565">
        <v>22.2</v>
      </c>
    </row>
    <row r="128" spans="1:14" ht="41.45" customHeight="1" thickBot="1">
      <c r="A128" s="616" t="s">
        <v>407</v>
      </c>
      <c r="B128" s="615" t="s">
        <v>256</v>
      </c>
      <c r="C128" s="362">
        <v>993</v>
      </c>
      <c r="D128" s="362" t="s">
        <v>80</v>
      </c>
      <c r="E128" s="362" t="s">
        <v>452</v>
      </c>
      <c r="F128" s="362"/>
      <c r="G128" s="452"/>
      <c r="H128" s="608">
        <f>H129</f>
        <v>1077.7</v>
      </c>
      <c r="I128" s="608">
        <f>I129</f>
        <v>566.29999999999995</v>
      </c>
      <c r="J128" s="608">
        <f>J129</f>
        <v>1077.7</v>
      </c>
      <c r="K128" s="364" t="e">
        <f>K129++#REF!+K132</f>
        <v>#REF!</v>
      </c>
      <c r="L128" s="364" t="e">
        <f>L129++#REF!+L132</f>
        <v>#REF!</v>
      </c>
      <c r="M128" s="364" t="e">
        <f>M129++#REF!+M132</f>
        <v>#REF!</v>
      </c>
      <c r="N128" s="366">
        <f>N129+N132</f>
        <v>12893.1</v>
      </c>
    </row>
    <row r="129" spans="1:31" ht="27" customHeight="1">
      <c r="A129" s="557" t="s">
        <v>408</v>
      </c>
      <c r="B129" s="404" t="s">
        <v>257</v>
      </c>
      <c r="C129" s="397" t="s">
        <v>136</v>
      </c>
      <c r="D129" s="397" t="s">
        <v>80</v>
      </c>
      <c r="E129" s="303" t="s">
        <v>453</v>
      </c>
      <c r="F129" s="397"/>
      <c r="G129" s="398"/>
      <c r="H129" s="398">
        <f t="shared" ref="H129:M129" si="8">H131</f>
        <v>1077.7</v>
      </c>
      <c r="I129" s="399">
        <f t="shared" si="8"/>
        <v>566.29999999999995</v>
      </c>
      <c r="J129" s="399">
        <f t="shared" si="8"/>
        <v>1077.7</v>
      </c>
      <c r="K129" s="405">
        <f t="shared" si="8"/>
        <v>1800</v>
      </c>
      <c r="L129" s="405">
        <f t="shared" si="8"/>
        <v>1632.4</v>
      </c>
      <c r="M129" s="405">
        <f t="shared" si="8"/>
        <v>1800</v>
      </c>
      <c r="N129" s="406">
        <f>N130</f>
        <v>950</v>
      </c>
    </row>
    <row r="130" spans="1:31" ht="28.15" customHeight="1">
      <c r="A130" s="558" t="s">
        <v>409</v>
      </c>
      <c r="B130" s="374" t="s">
        <v>326</v>
      </c>
      <c r="C130" s="407" t="s">
        <v>136</v>
      </c>
      <c r="D130" s="407" t="s">
        <v>80</v>
      </c>
      <c r="E130" s="303" t="s">
        <v>453</v>
      </c>
      <c r="F130" s="407" t="s">
        <v>325</v>
      </c>
      <c r="G130" s="303"/>
      <c r="H130" s="303" t="e">
        <f>[4]роспись!H78</f>
        <v>#REF!</v>
      </c>
      <c r="I130" s="304">
        <v>566.29999999999995</v>
      </c>
      <c r="J130" s="304">
        <v>1077.7</v>
      </c>
      <c r="K130" s="408">
        <v>1800</v>
      </c>
      <c r="L130" s="306">
        <v>1632.4</v>
      </c>
      <c r="M130" s="307">
        <v>1800</v>
      </c>
      <c r="N130" s="308">
        <f>N131</f>
        <v>950</v>
      </c>
    </row>
    <row r="131" spans="1:31" ht="31.15" customHeight="1">
      <c r="A131" s="558" t="s">
        <v>410</v>
      </c>
      <c r="B131" s="375" t="s">
        <v>295</v>
      </c>
      <c r="C131" s="407" t="s">
        <v>136</v>
      </c>
      <c r="D131" s="407" t="s">
        <v>80</v>
      </c>
      <c r="E131" s="398" t="s">
        <v>453</v>
      </c>
      <c r="F131" s="407" t="s">
        <v>246</v>
      </c>
      <c r="G131" s="303"/>
      <c r="H131" s="303">
        <f>[4]роспись!H79</f>
        <v>1077.7</v>
      </c>
      <c r="I131" s="304">
        <v>566.29999999999995</v>
      </c>
      <c r="J131" s="304">
        <v>1077.7</v>
      </c>
      <c r="K131" s="408">
        <v>1800</v>
      </c>
      <c r="L131" s="306">
        <v>1632.4</v>
      </c>
      <c r="M131" s="307">
        <v>1800</v>
      </c>
      <c r="N131" s="308">
        <v>950</v>
      </c>
    </row>
    <row r="132" spans="1:31" ht="26.25" customHeight="1">
      <c r="A132" s="558" t="s">
        <v>411</v>
      </c>
      <c r="B132" s="411" t="s">
        <v>582</v>
      </c>
      <c r="C132" s="560">
        <v>993</v>
      </c>
      <c r="D132" s="407" t="s">
        <v>80</v>
      </c>
      <c r="E132" s="398" t="s">
        <v>454</v>
      </c>
      <c r="F132" s="407"/>
      <c r="G132" s="303"/>
      <c r="H132" s="304"/>
      <c r="I132" s="304"/>
      <c r="J132" s="304"/>
      <c r="K132" s="408">
        <f>K134</f>
        <v>3579.6</v>
      </c>
      <c r="L132" s="408">
        <f>L134</f>
        <v>2071.3000000000002</v>
      </c>
      <c r="M132" s="408">
        <f>M134</f>
        <v>3579.6</v>
      </c>
      <c r="N132" s="308">
        <f>N133</f>
        <v>11943.1</v>
      </c>
    </row>
    <row r="133" spans="1:31" ht="27" customHeight="1">
      <c r="A133" s="561" t="s">
        <v>412</v>
      </c>
      <c r="B133" s="374" t="s">
        <v>326</v>
      </c>
      <c r="C133" s="562">
        <v>993</v>
      </c>
      <c r="D133" s="401" t="s">
        <v>80</v>
      </c>
      <c r="E133" s="398" t="s">
        <v>454</v>
      </c>
      <c r="F133" s="407" t="s">
        <v>325</v>
      </c>
      <c r="G133" s="346"/>
      <c r="H133" s="350"/>
      <c r="I133" s="412"/>
      <c r="J133" s="412"/>
      <c r="K133" s="413">
        <v>3579.6</v>
      </c>
      <c r="L133" s="306">
        <v>2071.3000000000002</v>
      </c>
      <c r="M133" s="307">
        <v>3579.6</v>
      </c>
      <c r="N133" s="308">
        <f>N134</f>
        <v>11943.1</v>
      </c>
    </row>
    <row r="134" spans="1:31" ht="28.5" customHeight="1" thickBot="1">
      <c r="A134" s="561" t="s">
        <v>413</v>
      </c>
      <c r="B134" s="375" t="s">
        <v>295</v>
      </c>
      <c r="C134" s="562">
        <v>993</v>
      </c>
      <c r="D134" s="401" t="s">
        <v>80</v>
      </c>
      <c r="E134" s="398" t="s">
        <v>454</v>
      </c>
      <c r="F134" s="407" t="s">
        <v>246</v>
      </c>
      <c r="G134" s="346"/>
      <c r="H134" s="350"/>
      <c r="I134" s="412"/>
      <c r="J134" s="412"/>
      <c r="K134" s="413">
        <v>3579.6</v>
      </c>
      <c r="L134" s="306">
        <v>2071.3000000000002</v>
      </c>
      <c r="M134" s="307">
        <v>3579.6</v>
      </c>
      <c r="N134" s="308">
        <v>11943.1</v>
      </c>
    </row>
    <row r="135" spans="1:31" ht="24.75" customHeight="1" thickBot="1">
      <c r="A135" s="539" t="s">
        <v>537</v>
      </c>
      <c r="B135" s="414" t="s">
        <v>258</v>
      </c>
      <c r="C135" s="352">
        <v>993</v>
      </c>
      <c r="D135" s="352" t="s">
        <v>80</v>
      </c>
      <c r="E135" s="294" t="s">
        <v>457</v>
      </c>
      <c r="F135" s="352"/>
      <c r="G135" s="295"/>
      <c r="H135" s="296" t="e">
        <f>#REF!+H146</f>
        <v>#REF!</v>
      </c>
      <c r="I135" s="296" t="e">
        <f>#REF!+I146</f>
        <v>#REF!</v>
      </c>
      <c r="J135" s="296" t="e">
        <f>#REF!+J146</f>
        <v>#REF!</v>
      </c>
      <c r="K135" s="385" t="e">
        <f>#REF!+K139</f>
        <v>#REF!</v>
      </c>
      <c r="L135" s="385" t="e">
        <f>#REF!+L139</f>
        <v>#REF!</v>
      </c>
      <c r="M135" s="385" t="e">
        <f>#REF!+M139</f>
        <v>#REF!</v>
      </c>
      <c r="N135" s="354">
        <f>N136+N139+N143+N142</f>
        <v>10992.1</v>
      </c>
    </row>
    <row r="136" spans="1:31" ht="24.6" customHeight="1">
      <c r="A136" s="561" t="s">
        <v>538</v>
      </c>
      <c r="B136" s="419" t="s">
        <v>605</v>
      </c>
      <c r="C136" s="555" t="s">
        <v>136</v>
      </c>
      <c r="D136" s="401" t="s">
        <v>80</v>
      </c>
      <c r="E136" s="398" t="s">
        <v>600</v>
      </c>
      <c r="F136" s="401"/>
      <c r="G136" s="303"/>
      <c r="H136" s="304"/>
      <c r="I136" s="304"/>
      <c r="J136" s="304"/>
      <c r="K136" s="413">
        <f>K138</f>
        <v>421.6</v>
      </c>
      <c r="L136" s="413">
        <f>L138</f>
        <v>0</v>
      </c>
      <c r="M136" s="413">
        <f>M138</f>
        <v>421.6</v>
      </c>
      <c r="N136" s="420">
        <f>N138</f>
        <v>1265.8</v>
      </c>
    </row>
    <row r="137" spans="1:31" ht="25.5" customHeight="1">
      <c r="A137" s="561" t="s">
        <v>539</v>
      </c>
      <c r="B137" s="374" t="s">
        <v>326</v>
      </c>
      <c r="C137" s="555" t="s">
        <v>136</v>
      </c>
      <c r="D137" s="401" t="s">
        <v>80</v>
      </c>
      <c r="E137" s="398" t="s">
        <v>600</v>
      </c>
      <c r="F137" s="401" t="s">
        <v>325</v>
      </c>
      <c r="G137" s="303"/>
      <c r="H137" s="304"/>
      <c r="I137" s="304"/>
      <c r="J137" s="304"/>
      <c r="K137" s="413">
        <v>421.6</v>
      </c>
      <c r="L137" s="421"/>
      <c r="M137" s="421">
        <v>421.6</v>
      </c>
      <c r="N137" s="308">
        <f>N138</f>
        <v>1265.8</v>
      </c>
    </row>
    <row r="138" spans="1:31" ht="27.6" customHeight="1">
      <c r="A138" s="561" t="s">
        <v>540</v>
      </c>
      <c r="B138" s="375" t="s">
        <v>295</v>
      </c>
      <c r="C138" s="555" t="s">
        <v>136</v>
      </c>
      <c r="D138" s="401" t="s">
        <v>80</v>
      </c>
      <c r="E138" s="398" t="s">
        <v>600</v>
      </c>
      <c r="F138" s="401" t="s">
        <v>246</v>
      </c>
      <c r="G138" s="303"/>
      <c r="H138" s="304"/>
      <c r="I138" s="304"/>
      <c r="J138" s="304"/>
      <c r="K138" s="413">
        <v>421.6</v>
      </c>
      <c r="L138" s="421"/>
      <c r="M138" s="421">
        <v>421.6</v>
      </c>
      <c r="N138" s="308">
        <v>1265.8</v>
      </c>
    </row>
    <row r="139" spans="1:31" ht="27" customHeight="1">
      <c r="A139" s="561" t="s">
        <v>541</v>
      </c>
      <c r="B139" s="419" t="s">
        <v>386</v>
      </c>
      <c r="C139" s="555" t="s">
        <v>136</v>
      </c>
      <c r="D139" s="401" t="s">
        <v>80</v>
      </c>
      <c r="E139" s="398" t="s">
        <v>455</v>
      </c>
      <c r="F139" s="401"/>
      <c r="G139" s="303"/>
      <c r="H139" s="304"/>
      <c r="I139" s="304"/>
      <c r="J139" s="304"/>
      <c r="K139" s="413">
        <f>K141</f>
        <v>421.6</v>
      </c>
      <c r="L139" s="413">
        <f>L141</f>
        <v>0</v>
      </c>
      <c r="M139" s="413">
        <f>M141</f>
        <v>421.6</v>
      </c>
      <c r="N139" s="420">
        <f>N141</f>
        <v>9453.6</v>
      </c>
      <c r="AC139" s="242"/>
      <c r="AE139" s="272"/>
    </row>
    <row r="140" spans="1:31" ht="30" customHeight="1">
      <c r="A140" s="561" t="s">
        <v>542</v>
      </c>
      <c r="B140" s="374" t="s">
        <v>326</v>
      </c>
      <c r="C140" s="555" t="s">
        <v>136</v>
      </c>
      <c r="D140" s="401" t="s">
        <v>80</v>
      </c>
      <c r="E140" s="398" t="s">
        <v>455</v>
      </c>
      <c r="F140" s="401" t="s">
        <v>325</v>
      </c>
      <c r="G140" s="303"/>
      <c r="H140" s="304"/>
      <c r="I140" s="304"/>
      <c r="J140" s="304"/>
      <c r="K140" s="413">
        <v>421.6</v>
      </c>
      <c r="L140" s="421"/>
      <c r="M140" s="421">
        <v>421.6</v>
      </c>
      <c r="N140" s="308">
        <f>N141</f>
        <v>9453.6</v>
      </c>
      <c r="AC140" s="242"/>
      <c r="AE140" s="272"/>
    </row>
    <row r="141" spans="1:31" ht="27.75" customHeight="1">
      <c r="A141" s="561" t="s">
        <v>543</v>
      </c>
      <c r="B141" s="375" t="s">
        <v>295</v>
      </c>
      <c r="C141" s="555" t="s">
        <v>136</v>
      </c>
      <c r="D141" s="401" t="s">
        <v>80</v>
      </c>
      <c r="E141" s="398" t="s">
        <v>455</v>
      </c>
      <c r="F141" s="401" t="s">
        <v>246</v>
      </c>
      <c r="G141" s="303"/>
      <c r="H141" s="304"/>
      <c r="I141" s="304"/>
      <c r="J141" s="304"/>
      <c r="K141" s="413">
        <v>421.6</v>
      </c>
      <c r="L141" s="421"/>
      <c r="M141" s="421">
        <v>421.6</v>
      </c>
      <c r="N141" s="308">
        <v>9453.6</v>
      </c>
      <c r="AC141" s="242"/>
      <c r="AE141" s="272"/>
    </row>
    <row r="142" spans="1:31" ht="24.6" customHeight="1">
      <c r="A142" s="561" t="s">
        <v>601</v>
      </c>
      <c r="B142" s="538" t="s">
        <v>571</v>
      </c>
      <c r="C142" s="555" t="s">
        <v>136</v>
      </c>
      <c r="D142" s="401" t="s">
        <v>80</v>
      </c>
      <c r="E142" s="398" t="s">
        <v>455</v>
      </c>
      <c r="F142" s="401" t="s">
        <v>572</v>
      </c>
      <c r="G142" s="303"/>
      <c r="H142" s="304"/>
      <c r="I142" s="304"/>
      <c r="J142" s="304"/>
      <c r="K142" s="413"/>
      <c r="L142" s="614"/>
      <c r="M142" s="614"/>
      <c r="N142" s="315">
        <v>72.7</v>
      </c>
    </row>
    <row r="143" spans="1:31" ht="32.25" customHeight="1">
      <c r="A143" s="561" t="s">
        <v>602</v>
      </c>
      <c r="B143" s="419" t="s">
        <v>434</v>
      </c>
      <c r="C143" s="555" t="s">
        <v>136</v>
      </c>
      <c r="D143" s="401" t="s">
        <v>80</v>
      </c>
      <c r="E143" s="398" t="s">
        <v>456</v>
      </c>
      <c r="F143" s="401"/>
      <c r="G143" s="303"/>
      <c r="H143" s="304"/>
      <c r="I143" s="304"/>
      <c r="J143" s="304"/>
      <c r="K143" s="413">
        <f>K145</f>
        <v>421.6</v>
      </c>
      <c r="L143" s="413">
        <f>L145</f>
        <v>0</v>
      </c>
      <c r="M143" s="413">
        <f>M145</f>
        <v>421.6</v>
      </c>
      <c r="N143" s="420">
        <f>N145</f>
        <v>200</v>
      </c>
    </row>
    <row r="144" spans="1:31" ht="27.75" customHeight="1">
      <c r="A144" s="561" t="s">
        <v>603</v>
      </c>
      <c r="B144" s="374" t="s">
        <v>326</v>
      </c>
      <c r="C144" s="555" t="s">
        <v>136</v>
      </c>
      <c r="D144" s="401" t="s">
        <v>80</v>
      </c>
      <c r="E144" s="398" t="s">
        <v>456</v>
      </c>
      <c r="F144" s="401" t="s">
        <v>325</v>
      </c>
      <c r="G144" s="303"/>
      <c r="H144" s="304"/>
      <c r="I144" s="304"/>
      <c r="J144" s="304"/>
      <c r="K144" s="413">
        <v>421.6</v>
      </c>
      <c r="L144" s="421"/>
      <c r="M144" s="421">
        <v>421.6</v>
      </c>
      <c r="N144" s="308">
        <f>N145</f>
        <v>200</v>
      </c>
    </row>
    <row r="145" spans="1:14" ht="29.25" customHeight="1" thickBot="1">
      <c r="A145" s="561" t="s">
        <v>604</v>
      </c>
      <c r="B145" s="375" t="s">
        <v>295</v>
      </c>
      <c r="C145" s="555" t="s">
        <v>136</v>
      </c>
      <c r="D145" s="401" t="s">
        <v>80</v>
      </c>
      <c r="E145" s="379" t="s">
        <v>456</v>
      </c>
      <c r="F145" s="401" t="s">
        <v>246</v>
      </c>
      <c r="G145" s="303"/>
      <c r="H145" s="304"/>
      <c r="I145" s="304"/>
      <c r="J145" s="304"/>
      <c r="K145" s="413">
        <v>421.6</v>
      </c>
      <c r="L145" s="421"/>
      <c r="M145" s="421">
        <v>421.6</v>
      </c>
      <c r="N145" s="308">
        <v>200</v>
      </c>
    </row>
    <row r="146" spans="1:14" ht="30" customHeight="1" thickBot="1">
      <c r="A146" s="539" t="s">
        <v>544</v>
      </c>
      <c r="B146" s="414" t="s">
        <v>259</v>
      </c>
      <c r="C146" s="352">
        <v>993</v>
      </c>
      <c r="D146" s="415" t="s">
        <v>80</v>
      </c>
      <c r="E146" s="416" t="s">
        <v>461</v>
      </c>
      <c r="F146" s="417"/>
      <c r="G146" s="295"/>
      <c r="H146" s="296">
        <f>H147</f>
        <v>228.1</v>
      </c>
      <c r="I146" s="296">
        <f>I147</f>
        <v>101.4</v>
      </c>
      <c r="J146" s="296">
        <f>J147</f>
        <v>152.1</v>
      </c>
      <c r="K146" s="385">
        <f>K147+K150+K155</f>
        <v>5808.7999999999993</v>
      </c>
      <c r="L146" s="385">
        <f>L147+L150+L155</f>
        <v>3821.0000000000005</v>
      </c>
      <c r="M146" s="385">
        <f>M147+M150+M155</f>
        <v>5808.7999999999993</v>
      </c>
      <c r="N146" s="354">
        <f>N148+N151+N153+N156+N158</f>
        <v>23042.9</v>
      </c>
    </row>
    <row r="147" spans="1:14" ht="24" customHeight="1">
      <c r="A147" s="563" t="s">
        <v>545</v>
      </c>
      <c r="B147" s="418" t="s">
        <v>387</v>
      </c>
      <c r="C147" s="556" t="s">
        <v>136</v>
      </c>
      <c r="D147" s="397" t="s">
        <v>80</v>
      </c>
      <c r="E147" s="398" t="s">
        <v>458</v>
      </c>
      <c r="F147" s="397"/>
      <c r="G147" s="303"/>
      <c r="H147" s="304">
        <f>[4]роспись!H96</f>
        <v>228.1</v>
      </c>
      <c r="I147" s="304">
        <v>101.4</v>
      </c>
      <c r="J147" s="304">
        <v>152.1</v>
      </c>
      <c r="K147" s="564">
        <f>K149</f>
        <v>3232.7</v>
      </c>
      <c r="L147" s="564">
        <f>L149</f>
        <v>1940.7</v>
      </c>
      <c r="M147" s="564">
        <f>M149</f>
        <v>3232.7</v>
      </c>
      <c r="N147" s="400">
        <f>N149</f>
        <v>10561</v>
      </c>
    </row>
    <row r="148" spans="1:14" ht="27.75" customHeight="1">
      <c r="A148" s="558" t="s">
        <v>546</v>
      </c>
      <c r="B148" s="374" t="s">
        <v>326</v>
      </c>
      <c r="C148" s="559" t="s">
        <v>136</v>
      </c>
      <c r="D148" s="407" t="s">
        <v>80</v>
      </c>
      <c r="E148" s="398" t="s">
        <v>458</v>
      </c>
      <c r="F148" s="407" t="s">
        <v>325</v>
      </c>
      <c r="G148" s="303"/>
      <c r="H148" s="304">
        <f t="shared" ref="H148:J149" si="9">H149</f>
        <v>400</v>
      </c>
      <c r="I148" s="304">
        <f t="shared" si="9"/>
        <v>220</v>
      </c>
      <c r="J148" s="304">
        <f t="shared" si="9"/>
        <v>400</v>
      </c>
      <c r="K148" s="305">
        <f>3844.9-612.2</f>
        <v>3232.7</v>
      </c>
      <c r="L148" s="305">
        <v>1940.7</v>
      </c>
      <c r="M148" s="305">
        <v>3232.7</v>
      </c>
      <c r="N148" s="308">
        <f>N149</f>
        <v>10561</v>
      </c>
    </row>
    <row r="149" spans="1:14" ht="25.5" customHeight="1">
      <c r="A149" s="558" t="s">
        <v>547</v>
      </c>
      <c r="B149" s="375" t="s">
        <v>295</v>
      </c>
      <c r="C149" s="559" t="s">
        <v>136</v>
      </c>
      <c r="D149" s="407" t="s">
        <v>80</v>
      </c>
      <c r="E149" s="398" t="s">
        <v>458</v>
      </c>
      <c r="F149" s="407" t="s">
        <v>246</v>
      </c>
      <c r="G149" s="303"/>
      <c r="H149" s="304">
        <f t="shared" si="9"/>
        <v>400</v>
      </c>
      <c r="I149" s="304">
        <f t="shared" si="9"/>
        <v>220</v>
      </c>
      <c r="J149" s="304">
        <f t="shared" si="9"/>
        <v>400</v>
      </c>
      <c r="K149" s="305">
        <f>3844.9-612.2</f>
        <v>3232.7</v>
      </c>
      <c r="L149" s="305">
        <v>1940.7</v>
      </c>
      <c r="M149" s="305">
        <v>3232.7</v>
      </c>
      <c r="N149" s="308">
        <v>10561</v>
      </c>
    </row>
    <row r="150" spans="1:14" ht="21" customHeight="1">
      <c r="A150" s="558" t="s">
        <v>548</v>
      </c>
      <c r="B150" s="374" t="s">
        <v>388</v>
      </c>
      <c r="C150" s="559" t="s">
        <v>136</v>
      </c>
      <c r="D150" s="407" t="s">
        <v>80</v>
      </c>
      <c r="E150" s="398" t="s">
        <v>459</v>
      </c>
      <c r="F150" s="407"/>
      <c r="G150" s="303"/>
      <c r="H150" s="304">
        <f>H152</f>
        <v>400</v>
      </c>
      <c r="I150" s="304">
        <f t="shared" ref="I150:N150" si="10">I152</f>
        <v>220</v>
      </c>
      <c r="J150" s="304">
        <f t="shared" si="10"/>
        <v>400</v>
      </c>
      <c r="K150" s="305">
        <v>2076.1</v>
      </c>
      <c r="L150" s="304">
        <f t="shared" si="10"/>
        <v>1865.4</v>
      </c>
      <c r="M150" s="304">
        <f t="shared" si="10"/>
        <v>2076.1</v>
      </c>
      <c r="N150" s="308">
        <f t="shared" si="10"/>
        <v>10924.4</v>
      </c>
    </row>
    <row r="151" spans="1:14" ht="27" customHeight="1">
      <c r="A151" s="558" t="s">
        <v>549</v>
      </c>
      <c r="B151" s="374" t="s">
        <v>326</v>
      </c>
      <c r="C151" s="559" t="s">
        <v>136</v>
      </c>
      <c r="D151" s="407" t="s">
        <v>80</v>
      </c>
      <c r="E151" s="398" t="s">
        <v>459</v>
      </c>
      <c r="F151" s="407" t="s">
        <v>325</v>
      </c>
      <c r="G151" s="303"/>
      <c r="H151" s="304">
        <f>H152</f>
        <v>400</v>
      </c>
      <c r="I151" s="304">
        <f>I152</f>
        <v>220</v>
      </c>
      <c r="J151" s="304">
        <f>J152</f>
        <v>400</v>
      </c>
      <c r="K151" s="305">
        <v>2076.1</v>
      </c>
      <c r="L151" s="305">
        <v>1865.4</v>
      </c>
      <c r="M151" s="305">
        <v>2076.1</v>
      </c>
      <c r="N151" s="308">
        <f>N152</f>
        <v>10924.4</v>
      </c>
    </row>
    <row r="152" spans="1:14" ht="27" customHeight="1">
      <c r="A152" s="558" t="s">
        <v>550</v>
      </c>
      <c r="B152" s="375" t="s">
        <v>295</v>
      </c>
      <c r="C152" s="559" t="s">
        <v>136</v>
      </c>
      <c r="D152" s="407" t="s">
        <v>80</v>
      </c>
      <c r="E152" s="398" t="s">
        <v>459</v>
      </c>
      <c r="F152" s="407" t="s">
        <v>246</v>
      </c>
      <c r="G152" s="303"/>
      <c r="H152" s="304">
        <f>H155</f>
        <v>400</v>
      </c>
      <c r="I152" s="304">
        <f>I155</f>
        <v>220</v>
      </c>
      <c r="J152" s="304">
        <f>J155</f>
        <v>400</v>
      </c>
      <c r="K152" s="305">
        <v>2076.1</v>
      </c>
      <c r="L152" s="305">
        <v>1865.4</v>
      </c>
      <c r="M152" s="305">
        <v>2076.1</v>
      </c>
      <c r="N152" s="308">
        <v>10924.4</v>
      </c>
    </row>
    <row r="153" spans="1:14" ht="18.75" customHeight="1">
      <c r="A153" s="558" t="s">
        <v>583</v>
      </c>
      <c r="B153" s="374" t="s">
        <v>380</v>
      </c>
      <c r="C153" s="559" t="s">
        <v>136</v>
      </c>
      <c r="D153" s="407" t="s">
        <v>80</v>
      </c>
      <c r="E153" s="398" t="s">
        <v>459</v>
      </c>
      <c r="F153" s="407" t="s">
        <v>330</v>
      </c>
      <c r="G153" s="303"/>
      <c r="H153" s="304"/>
      <c r="I153" s="304"/>
      <c r="J153" s="304"/>
      <c r="K153" s="305"/>
      <c r="L153" s="305"/>
      <c r="M153" s="305"/>
      <c r="N153" s="308">
        <v>150</v>
      </c>
    </row>
    <row r="154" spans="1:14" ht="21" customHeight="1" thickBot="1">
      <c r="A154" s="558" t="s">
        <v>584</v>
      </c>
      <c r="B154" s="357" t="s">
        <v>557</v>
      </c>
      <c r="C154" s="559" t="s">
        <v>136</v>
      </c>
      <c r="D154" s="407" t="s">
        <v>80</v>
      </c>
      <c r="E154" s="398" t="s">
        <v>459</v>
      </c>
      <c r="F154" s="407" t="s">
        <v>332</v>
      </c>
      <c r="G154" s="303"/>
      <c r="H154" s="304"/>
      <c r="I154" s="304"/>
      <c r="J154" s="304"/>
      <c r="K154" s="305"/>
      <c r="L154" s="305"/>
      <c r="M154" s="305"/>
      <c r="N154" s="308">
        <v>150</v>
      </c>
    </row>
    <row r="155" spans="1:14" ht="33" customHeight="1">
      <c r="A155" s="558" t="s">
        <v>551</v>
      </c>
      <c r="B155" s="613" t="s">
        <v>81</v>
      </c>
      <c r="C155" s="559" t="s">
        <v>136</v>
      </c>
      <c r="D155" s="407" t="s">
        <v>80</v>
      </c>
      <c r="E155" s="398" t="s">
        <v>460</v>
      </c>
      <c r="F155" s="407"/>
      <c r="G155" s="303"/>
      <c r="H155" s="304">
        <v>400</v>
      </c>
      <c r="I155" s="304">
        <v>220</v>
      </c>
      <c r="J155" s="304">
        <v>400</v>
      </c>
      <c r="K155" s="305">
        <f>K157</f>
        <v>500</v>
      </c>
      <c r="L155" s="305">
        <f>L157</f>
        <v>14.9</v>
      </c>
      <c r="M155" s="305">
        <f>M157</f>
        <v>500</v>
      </c>
      <c r="N155" s="308">
        <f>N157</f>
        <v>1364.3</v>
      </c>
    </row>
    <row r="156" spans="1:14" s="279" customFormat="1" ht="26.45" customHeight="1">
      <c r="A156" s="561" t="s">
        <v>552</v>
      </c>
      <c r="B156" s="374" t="s">
        <v>326</v>
      </c>
      <c r="C156" s="555" t="s">
        <v>136</v>
      </c>
      <c r="D156" s="401" t="s">
        <v>80</v>
      </c>
      <c r="E156" s="398" t="s">
        <v>460</v>
      </c>
      <c r="F156" s="407" t="s">
        <v>325</v>
      </c>
      <c r="G156" s="303"/>
      <c r="H156" s="304" t="e">
        <f t="shared" ref="H156:J157" si="11">H164</f>
        <v>#REF!</v>
      </c>
      <c r="I156" s="304" t="e">
        <f t="shared" si="11"/>
        <v>#REF!</v>
      </c>
      <c r="J156" s="304" t="e">
        <f t="shared" si="11"/>
        <v>#REF!</v>
      </c>
      <c r="K156" s="312">
        <v>500</v>
      </c>
      <c r="L156" s="312">
        <v>14.9</v>
      </c>
      <c r="M156" s="312">
        <v>500</v>
      </c>
      <c r="N156" s="315">
        <f>N157</f>
        <v>1364.3</v>
      </c>
    </row>
    <row r="157" spans="1:14" s="279" customFormat="1" ht="26.45" customHeight="1">
      <c r="A157" s="561" t="s">
        <v>553</v>
      </c>
      <c r="B157" s="538" t="s">
        <v>295</v>
      </c>
      <c r="C157" s="555" t="s">
        <v>136</v>
      </c>
      <c r="D157" s="401" t="s">
        <v>80</v>
      </c>
      <c r="E157" s="379" t="s">
        <v>460</v>
      </c>
      <c r="F157" s="401" t="s">
        <v>246</v>
      </c>
      <c r="G157" s="346"/>
      <c r="H157" s="350" t="e">
        <f t="shared" si="11"/>
        <v>#REF!</v>
      </c>
      <c r="I157" s="350" t="e">
        <f t="shared" si="11"/>
        <v>#REF!</v>
      </c>
      <c r="J157" s="350" t="e">
        <f t="shared" si="11"/>
        <v>#REF!</v>
      </c>
      <c r="K157" s="312">
        <v>500</v>
      </c>
      <c r="L157" s="312">
        <v>14.9</v>
      </c>
      <c r="M157" s="312">
        <v>500</v>
      </c>
      <c r="N157" s="315">
        <v>1364.3</v>
      </c>
    </row>
    <row r="158" spans="1:14" s="279" customFormat="1" ht="38.450000000000003" customHeight="1">
      <c r="A158" s="612" t="s">
        <v>593</v>
      </c>
      <c r="B158" s="375" t="s">
        <v>585</v>
      </c>
      <c r="C158" s="559" t="s">
        <v>136</v>
      </c>
      <c r="D158" s="407" t="s">
        <v>80</v>
      </c>
      <c r="E158" s="303" t="s">
        <v>586</v>
      </c>
      <c r="F158" s="407" t="s">
        <v>330</v>
      </c>
      <c r="G158" s="303"/>
      <c r="H158" s="304"/>
      <c r="I158" s="304"/>
      <c r="J158" s="304"/>
      <c r="K158" s="304"/>
      <c r="L158" s="304"/>
      <c r="M158" s="304"/>
      <c r="N158" s="565">
        <v>43.2</v>
      </c>
    </row>
    <row r="159" spans="1:14" s="279" customFormat="1" ht="25.15" customHeight="1">
      <c r="A159" s="612" t="s">
        <v>594</v>
      </c>
      <c r="B159" s="374" t="s">
        <v>571</v>
      </c>
      <c r="C159" s="559" t="s">
        <v>136</v>
      </c>
      <c r="D159" s="407" t="s">
        <v>80</v>
      </c>
      <c r="E159" s="303" t="s">
        <v>586</v>
      </c>
      <c r="F159" s="407" t="s">
        <v>572</v>
      </c>
      <c r="G159" s="303"/>
      <c r="H159" s="304"/>
      <c r="I159" s="304"/>
      <c r="J159" s="304"/>
      <c r="K159" s="304"/>
      <c r="L159" s="304"/>
      <c r="M159" s="304"/>
      <c r="N159" s="565">
        <v>43.2</v>
      </c>
    </row>
    <row r="160" spans="1:14" s="279" customFormat="1" ht="24" customHeight="1" thickBot="1">
      <c r="A160" s="587" t="s">
        <v>42</v>
      </c>
      <c r="B160" s="456" t="s">
        <v>34</v>
      </c>
      <c r="C160" s="294" t="s">
        <v>136</v>
      </c>
      <c r="D160" s="294" t="s">
        <v>22</v>
      </c>
      <c r="E160" s="294"/>
      <c r="F160" s="294"/>
      <c r="G160" s="294"/>
      <c r="H160" s="356" t="e">
        <f t="shared" ref="H160:M160" si="12">H165</f>
        <v>#REF!</v>
      </c>
      <c r="I160" s="356" t="e">
        <f t="shared" si="12"/>
        <v>#REF!</v>
      </c>
      <c r="J160" s="356" t="e">
        <f t="shared" si="12"/>
        <v>#REF!</v>
      </c>
      <c r="K160" s="356" t="e">
        <f t="shared" si="12"/>
        <v>#REF!</v>
      </c>
      <c r="L160" s="356" t="e">
        <f t="shared" si="12"/>
        <v>#REF!</v>
      </c>
      <c r="M160" s="356" t="e">
        <f t="shared" si="12"/>
        <v>#REF!</v>
      </c>
      <c r="N160" s="611">
        <f>N165+N161</f>
        <v>1158</v>
      </c>
    </row>
    <row r="161" spans="1:14" s="279" customFormat="1" ht="30.75" customHeight="1">
      <c r="A161" s="541" t="s">
        <v>165</v>
      </c>
      <c r="B161" s="462" t="s">
        <v>315</v>
      </c>
      <c r="C161" s="295" t="s">
        <v>136</v>
      </c>
      <c r="D161" s="295" t="s">
        <v>314</v>
      </c>
      <c r="E161" s="295"/>
      <c r="F161" s="295"/>
      <c r="G161" s="295"/>
      <c r="H161" s="296" t="e">
        <f>H165</f>
        <v>#REF!</v>
      </c>
      <c r="I161" s="296" t="e">
        <f>I165</f>
        <v>#REF!</v>
      </c>
      <c r="J161" s="296" t="e">
        <f>J165</f>
        <v>#REF!</v>
      </c>
      <c r="K161" s="296" t="e">
        <f>K165+#REF!+#REF!</f>
        <v>#REF!</v>
      </c>
      <c r="L161" s="296" t="e">
        <f>L165+#REF!+#REF!</f>
        <v>#REF!</v>
      </c>
      <c r="M161" s="296" t="e">
        <f>M165+#REF!+#REF!</f>
        <v>#REF!</v>
      </c>
      <c r="N161" s="566">
        <f>N162</f>
        <v>25.8</v>
      </c>
    </row>
    <row r="162" spans="1:14" ht="90" customHeight="1">
      <c r="A162" s="527" t="s">
        <v>79</v>
      </c>
      <c r="B162" s="462" t="s">
        <v>384</v>
      </c>
      <c r="C162" s="295" t="s">
        <v>136</v>
      </c>
      <c r="D162" s="295" t="s">
        <v>314</v>
      </c>
      <c r="E162" s="295" t="s">
        <v>462</v>
      </c>
      <c r="F162" s="295"/>
      <c r="G162" s="295"/>
      <c r="H162" s="296" t="e">
        <f>[4]роспись!H101</f>
        <v>#REF!</v>
      </c>
      <c r="I162" s="296">
        <v>309.39999999999998</v>
      </c>
      <c r="J162" s="296">
        <v>500</v>
      </c>
      <c r="K162" s="300" t="e">
        <f>K165</f>
        <v>#REF!</v>
      </c>
      <c r="L162" s="300" t="e">
        <f>L165</f>
        <v>#REF!</v>
      </c>
      <c r="M162" s="300" t="e">
        <f>M165</f>
        <v>#REF!</v>
      </c>
      <c r="N162" s="301">
        <f>N164</f>
        <v>25.8</v>
      </c>
    </row>
    <row r="163" spans="1:14" ht="30.75" customHeight="1">
      <c r="A163" s="495" t="s">
        <v>149</v>
      </c>
      <c r="B163" s="374" t="s">
        <v>326</v>
      </c>
      <c r="C163" s="303" t="s">
        <v>136</v>
      </c>
      <c r="D163" s="303" t="s">
        <v>314</v>
      </c>
      <c r="E163" s="303" t="s">
        <v>462</v>
      </c>
      <c r="F163" s="303" t="s">
        <v>325</v>
      </c>
      <c r="G163" s="320"/>
      <c r="H163" s="321" t="e">
        <f>H5+#REF!</f>
        <v>#REF!</v>
      </c>
      <c r="I163" s="321" t="e">
        <f>I5+#REF!</f>
        <v>#REF!</v>
      </c>
      <c r="J163" s="321" t="e">
        <f>J5+#REF!</f>
        <v>#REF!</v>
      </c>
      <c r="K163" s="305">
        <v>299</v>
      </c>
      <c r="L163" s="305">
        <v>243.6</v>
      </c>
      <c r="M163" s="305">
        <v>299</v>
      </c>
      <c r="N163" s="315">
        <f>N164</f>
        <v>25.8</v>
      </c>
    </row>
    <row r="164" spans="1:14" ht="32.25" customHeight="1">
      <c r="A164" s="495" t="s">
        <v>342</v>
      </c>
      <c r="B164" s="375" t="s">
        <v>295</v>
      </c>
      <c r="C164" s="303" t="s">
        <v>136</v>
      </c>
      <c r="D164" s="303" t="s">
        <v>314</v>
      </c>
      <c r="E164" s="303" t="s">
        <v>462</v>
      </c>
      <c r="F164" s="303" t="s">
        <v>246</v>
      </c>
      <c r="G164" s="320"/>
      <c r="H164" s="321" t="e">
        <f>H6+#REF!</f>
        <v>#REF!</v>
      </c>
      <c r="I164" s="321" t="e">
        <f>I6+#REF!</f>
        <v>#REF!</v>
      </c>
      <c r="J164" s="321" t="e">
        <f>J6+#REF!</f>
        <v>#REF!</v>
      </c>
      <c r="K164" s="305">
        <v>299</v>
      </c>
      <c r="L164" s="305">
        <v>243.6</v>
      </c>
      <c r="M164" s="305">
        <v>299</v>
      </c>
      <c r="N164" s="315">
        <v>25.8</v>
      </c>
    </row>
    <row r="165" spans="1:14" ht="18" customHeight="1">
      <c r="A165" s="541" t="s">
        <v>316</v>
      </c>
      <c r="B165" s="474" t="s">
        <v>488</v>
      </c>
      <c r="C165" s="294" t="s">
        <v>136</v>
      </c>
      <c r="D165" s="294" t="s">
        <v>23</v>
      </c>
      <c r="E165" s="294"/>
      <c r="F165" s="295"/>
      <c r="G165" s="295"/>
      <c r="H165" s="296" t="e">
        <f>#REF!</f>
        <v>#REF!</v>
      </c>
      <c r="I165" s="296" t="e">
        <f>#REF!</f>
        <v>#REF!</v>
      </c>
      <c r="J165" s="296" t="e">
        <f>#REF!</f>
        <v>#REF!</v>
      </c>
      <c r="K165" s="297" t="e">
        <f>#REF!+#REF!+K169</f>
        <v>#REF!</v>
      </c>
      <c r="L165" s="297" t="e">
        <f>#REF!+#REF!+L169</f>
        <v>#REF!</v>
      </c>
      <c r="M165" s="297" t="e">
        <f>#REF!+#REF!+M169</f>
        <v>#REF!</v>
      </c>
      <c r="N165" s="567">
        <f>N169+N166</f>
        <v>1132.2</v>
      </c>
    </row>
    <row r="166" spans="1:14" ht="31.5" customHeight="1">
      <c r="A166" s="527" t="s">
        <v>317</v>
      </c>
      <c r="B166" s="462" t="s">
        <v>506</v>
      </c>
      <c r="C166" s="295" t="s">
        <v>136</v>
      </c>
      <c r="D166" s="295" t="s">
        <v>23</v>
      </c>
      <c r="E166" s="295" t="s">
        <v>507</v>
      </c>
      <c r="F166" s="295"/>
      <c r="G166" s="295"/>
      <c r="H166" s="296" t="e">
        <f>[4]роспись!H87</f>
        <v>#REF!</v>
      </c>
      <c r="I166" s="296">
        <v>309.39999999999998</v>
      </c>
      <c r="J166" s="296">
        <v>500</v>
      </c>
      <c r="K166" s="300">
        <f>K168</f>
        <v>299</v>
      </c>
      <c r="L166" s="300">
        <f>L168</f>
        <v>243.6</v>
      </c>
      <c r="M166" s="300">
        <f>M168</f>
        <v>299</v>
      </c>
      <c r="N166" s="301">
        <f>N167</f>
        <v>1005.2</v>
      </c>
    </row>
    <row r="167" spans="1:14" ht="24.6" customHeight="1">
      <c r="A167" s="495" t="s">
        <v>318</v>
      </c>
      <c r="B167" s="374" t="s">
        <v>326</v>
      </c>
      <c r="C167" s="303" t="s">
        <v>136</v>
      </c>
      <c r="D167" s="303" t="s">
        <v>23</v>
      </c>
      <c r="E167" s="303" t="s">
        <v>507</v>
      </c>
      <c r="F167" s="303" t="s">
        <v>325</v>
      </c>
      <c r="G167" s="320"/>
      <c r="H167" s="321" t="e">
        <f>#REF!+H4</f>
        <v>#REF!</v>
      </c>
      <c r="I167" s="321" t="e">
        <f>#REF!+I4</f>
        <v>#REF!</v>
      </c>
      <c r="J167" s="321" t="e">
        <f>#REF!+J4</f>
        <v>#REF!</v>
      </c>
      <c r="K167" s="305">
        <v>299</v>
      </c>
      <c r="L167" s="305">
        <v>243.6</v>
      </c>
      <c r="M167" s="305">
        <v>299</v>
      </c>
      <c r="N167" s="315">
        <f>N168</f>
        <v>1005.2</v>
      </c>
    </row>
    <row r="168" spans="1:14" ht="32.450000000000003" customHeight="1">
      <c r="A168" s="495" t="s">
        <v>343</v>
      </c>
      <c r="B168" s="375" t="s">
        <v>295</v>
      </c>
      <c r="C168" s="303" t="s">
        <v>136</v>
      </c>
      <c r="D168" s="303" t="s">
        <v>23</v>
      </c>
      <c r="E168" s="303" t="s">
        <v>507</v>
      </c>
      <c r="F168" s="303" t="s">
        <v>246</v>
      </c>
      <c r="G168" s="320"/>
      <c r="H168" s="321" t="e">
        <f>#REF!+H5</f>
        <v>#REF!</v>
      </c>
      <c r="I168" s="321" t="e">
        <f>#REF!+I5</f>
        <v>#REF!</v>
      </c>
      <c r="J168" s="321" t="e">
        <f>#REF!+J5</f>
        <v>#REF!</v>
      </c>
      <c r="K168" s="305">
        <v>299</v>
      </c>
      <c r="L168" s="305">
        <v>243.6</v>
      </c>
      <c r="M168" s="305">
        <v>299</v>
      </c>
      <c r="N168" s="315">
        <v>1005.2</v>
      </c>
    </row>
    <row r="169" spans="1:14" ht="47.25" customHeight="1">
      <c r="A169" s="527" t="s">
        <v>508</v>
      </c>
      <c r="B169" s="469" t="s">
        <v>389</v>
      </c>
      <c r="C169" s="295" t="s">
        <v>136</v>
      </c>
      <c r="D169" s="295" t="s">
        <v>23</v>
      </c>
      <c r="E169" s="295" t="s">
        <v>479</v>
      </c>
      <c r="F169" s="295"/>
      <c r="G169" s="334"/>
      <c r="H169" s="335"/>
      <c r="I169" s="336"/>
      <c r="J169" s="336"/>
      <c r="K169" s="300">
        <f>K171</f>
        <v>120</v>
      </c>
      <c r="L169" s="300">
        <f>L171</f>
        <v>100</v>
      </c>
      <c r="M169" s="300">
        <f>M171</f>
        <v>120</v>
      </c>
      <c r="N169" s="301">
        <f>N171</f>
        <v>127</v>
      </c>
    </row>
    <row r="170" spans="1:14" ht="27.6" customHeight="1">
      <c r="A170" s="502" t="s">
        <v>509</v>
      </c>
      <c r="B170" s="374" t="s">
        <v>326</v>
      </c>
      <c r="C170" s="568">
        <v>993</v>
      </c>
      <c r="D170" s="346" t="s">
        <v>23</v>
      </c>
      <c r="E170" s="303" t="s">
        <v>479</v>
      </c>
      <c r="F170" s="303" t="s">
        <v>325</v>
      </c>
      <c r="G170" s="330"/>
      <c r="H170" s="331"/>
      <c r="I170" s="332"/>
      <c r="J170" s="332"/>
      <c r="K170" s="312">
        <v>120</v>
      </c>
      <c r="L170" s="312">
        <v>100</v>
      </c>
      <c r="M170" s="312">
        <v>120</v>
      </c>
      <c r="N170" s="315">
        <f>N171</f>
        <v>127</v>
      </c>
    </row>
    <row r="171" spans="1:14" ht="24" customHeight="1" thickBot="1">
      <c r="A171" s="502" t="s">
        <v>510</v>
      </c>
      <c r="B171" s="375" t="s">
        <v>295</v>
      </c>
      <c r="C171" s="568">
        <v>993</v>
      </c>
      <c r="D171" s="346" t="s">
        <v>23</v>
      </c>
      <c r="E171" s="303" t="s">
        <v>479</v>
      </c>
      <c r="F171" s="303" t="s">
        <v>246</v>
      </c>
      <c r="G171" s="330"/>
      <c r="H171" s="331"/>
      <c r="I171" s="332"/>
      <c r="J171" s="332"/>
      <c r="K171" s="312">
        <v>120</v>
      </c>
      <c r="L171" s="312">
        <v>100</v>
      </c>
      <c r="M171" s="312">
        <v>120</v>
      </c>
      <c r="N171" s="315">
        <v>127</v>
      </c>
    </row>
    <row r="172" spans="1:14" ht="28.9" customHeight="1" thickBot="1">
      <c r="A172" s="539" t="s">
        <v>48</v>
      </c>
      <c r="B172" s="367" t="s">
        <v>203</v>
      </c>
      <c r="C172" s="352" t="s">
        <v>136</v>
      </c>
      <c r="D172" s="352" t="s">
        <v>24</v>
      </c>
      <c r="E172" s="352"/>
      <c r="F172" s="352"/>
      <c r="G172" s="330"/>
      <c r="H172" s="331"/>
      <c r="I172" s="332"/>
      <c r="J172" s="332"/>
      <c r="K172" s="385">
        <f>K173</f>
        <v>2689</v>
      </c>
      <c r="L172" s="385">
        <f>L173</f>
        <v>1456</v>
      </c>
      <c r="M172" s="385">
        <f>M173</f>
        <v>2689</v>
      </c>
      <c r="N172" s="354">
        <f>N173+N180</f>
        <v>15680.5</v>
      </c>
    </row>
    <row r="173" spans="1:14" ht="24" customHeight="1">
      <c r="A173" s="541" t="s">
        <v>10</v>
      </c>
      <c r="B173" s="474" t="s">
        <v>38</v>
      </c>
      <c r="C173" s="294" t="s">
        <v>136</v>
      </c>
      <c r="D173" s="294" t="s">
        <v>39</v>
      </c>
      <c r="E173" s="294"/>
      <c r="F173" s="294"/>
      <c r="G173" s="334"/>
      <c r="H173" s="335"/>
      <c r="I173" s="336"/>
      <c r="J173" s="336"/>
      <c r="K173" s="297">
        <f>K174+K180</f>
        <v>2689</v>
      </c>
      <c r="L173" s="297">
        <f>L174+L180</f>
        <v>1456</v>
      </c>
      <c r="M173" s="297">
        <f>M174+M180</f>
        <v>2689</v>
      </c>
      <c r="N173" s="526">
        <f>N174+N177</f>
        <v>3712.3</v>
      </c>
    </row>
    <row r="174" spans="1:14" ht="59.25" customHeight="1">
      <c r="A174" s="527" t="s">
        <v>51</v>
      </c>
      <c r="B174" s="462" t="s">
        <v>390</v>
      </c>
      <c r="C174" s="295" t="s">
        <v>136</v>
      </c>
      <c r="D174" s="295" t="s">
        <v>39</v>
      </c>
      <c r="E174" s="295" t="s">
        <v>463</v>
      </c>
      <c r="F174" s="295"/>
      <c r="G174" s="334"/>
      <c r="H174" s="335"/>
      <c r="I174" s="336"/>
      <c r="J174" s="336"/>
      <c r="K174" s="300">
        <f>K176</f>
        <v>1918</v>
      </c>
      <c r="L174" s="300">
        <f>L176</f>
        <v>1097.9000000000001</v>
      </c>
      <c r="M174" s="300">
        <f>M176</f>
        <v>1918</v>
      </c>
      <c r="N174" s="301">
        <f>N176</f>
        <v>3704.9</v>
      </c>
    </row>
    <row r="175" spans="1:14" ht="31.15" customHeight="1">
      <c r="A175" s="495" t="s">
        <v>153</v>
      </c>
      <c r="B175" s="374" t="s">
        <v>326</v>
      </c>
      <c r="C175" s="303" t="s">
        <v>136</v>
      </c>
      <c r="D175" s="303" t="s">
        <v>39</v>
      </c>
      <c r="E175" s="303" t="s">
        <v>463</v>
      </c>
      <c r="F175" s="303" t="s">
        <v>325</v>
      </c>
      <c r="G175" s="330"/>
      <c r="H175" s="331"/>
      <c r="I175" s="332"/>
      <c r="J175" s="332"/>
      <c r="K175" s="305">
        <f>1909+9</f>
        <v>1918</v>
      </c>
      <c r="L175" s="305">
        <v>1097.9000000000001</v>
      </c>
      <c r="M175" s="305">
        <v>1918</v>
      </c>
      <c r="N175" s="315">
        <f>N176</f>
        <v>3704.9</v>
      </c>
    </row>
    <row r="176" spans="1:14" ht="35.450000000000003" customHeight="1">
      <c r="A176" s="495" t="s">
        <v>414</v>
      </c>
      <c r="B176" s="375" t="s">
        <v>295</v>
      </c>
      <c r="C176" s="303" t="s">
        <v>136</v>
      </c>
      <c r="D176" s="303" t="s">
        <v>39</v>
      </c>
      <c r="E176" s="303" t="s">
        <v>463</v>
      </c>
      <c r="F176" s="303" t="s">
        <v>246</v>
      </c>
      <c r="G176" s="330"/>
      <c r="H176" s="331"/>
      <c r="I176" s="332"/>
      <c r="J176" s="332"/>
      <c r="K176" s="305">
        <f>1909+9</f>
        <v>1918</v>
      </c>
      <c r="L176" s="305">
        <v>1097.9000000000001</v>
      </c>
      <c r="M176" s="305">
        <v>1918</v>
      </c>
      <c r="N176" s="315">
        <v>3704.9</v>
      </c>
    </row>
    <row r="177" spans="1:14" ht="21" customHeight="1">
      <c r="A177" s="495" t="s">
        <v>587</v>
      </c>
      <c r="B177" s="531" t="s">
        <v>524</v>
      </c>
      <c r="C177" s="505" t="s">
        <v>136</v>
      </c>
      <c r="D177" s="505" t="s">
        <v>39</v>
      </c>
      <c r="E177" s="498" t="s">
        <v>525</v>
      </c>
      <c r="F177" s="303"/>
      <c r="G177" s="330"/>
      <c r="H177" s="331"/>
      <c r="I177" s="332"/>
      <c r="J177" s="332"/>
      <c r="K177" s="305"/>
      <c r="L177" s="305"/>
      <c r="M177" s="305"/>
      <c r="N177" s="490">
        <f>N178</f>
        <v>7.4</v>
      </c>
    </row>
    <row r="178" spans="1:14" ht="26.45" customHeight="1">
      <c r="A178" s="495" t="s">
        <v>588</v>
      </c>
      <c r="B178" s="374" t="s">
        <v>326</v>
      </c>
      <c r="C178" s="346" t="s">
        <v>136</v>
      </c>
      <c r="D178" s="505" t="s">
        <v>39</v>
      </c>
      <c r="E178" s="498" t="s">
        <v>525</v>
      </c>
      <c r="F178" s="303" t="s">
        <v>325</v>
      </c>
      <c r="G178" s="330"/>
      <c r="H178" s="331"/>
      <c r="I178" s="332"/>
      <c r="J178" s="332"/>
      <c r="K178" s="305"/>
      <c r="L178" s="305"/>
      <c r="M178" s="305"/>
      <c r="N178" s="315">
        <f>N179</f>
        <v>7.4</v>
      </c>
    </row>
    <row r="179" spans="1:14" s="279" customFormat="1" ht="28.9" customHeight="1">
      <c r="A179" s="495" t="s">
        <v>589</v>
      </c>
      <c r="B179" s="375" t="s">
        <v>295</v>
      </c>
      <c r="C179" s="346" t="s">
        <v>136</v>
      </c>
      <c r="D179" s="505" t="s">
        <v>39</v>
      </c>
      <c r="E179" s="498" t="s">
        <v>525</v>
      </c>
      <c r="F179" s="303" t="s">
        <v>246</v>
      </c>
      <c r="G179" s="330"/>
      <c r="H179" s="331"/>
      <c r="I179" s="332"/>
      <c r="J179" s="332"/>
      <c r="K179" s="305"/>
      <c r="L179" s="305"/>
      <c r="M179" s="305"/>
      <c r="N179" s="315">
        <v>7.4</v>
      </c>
    </row>
    <row r="180" spans="1:14" s="279" customFormat="1" ht="22.9" customHeight="1">
      <c r="A180" s="527" t="s">
        <v>260</v>
      </c>
      <c r="B180" s="469" t="s">
        <v>299</v>
      </c>
      <c r="C180" s="295" t="s">
        <v>136</v>
      </c>
      <c r="D180" s="295" t="s">
        <v>261</v>
      </c>
      <c r="E180" s="295"/>
      <c r="F180" s="295"/>
      <c r="G180" s="334"/>
      <c r="H180" s="335"/>
      <c r="I180" s="336"/>
      <c r="J180" s="336"/>
      <c r="K180" s="300">
        <f>K183</f>
        <v>771</v>
      </c>
      <c r="L180" s="300">
        <f>L183</f>
        <v>358.1</v>
      </c>
      <c r="M180" s="300">
        <f>M183</f>
        <v>771</v>
      </c>
      <c r="N180" s="301">
        <f>N181+N184</f>
        <v>11968.199999999999</v>
      </c>
    </row>
    <row r="181" spans="1:14" s="279" customFormat="1" ht="30.75" customHeight="1">
      <c r="A181" s="569" t="s">
        <v>300</v>
      </c>
      <c r="B181" s="570" t="s">
        <v>391</v>
      </c>
      <c r="C181" s="424" t="s">
        <v>136</v>
      </c>
      <c r="D181" s="424" t="s">
        <v>261</v>
      </c>
      <c r="E181" s="295" t="s">
        <v>464</v>
      </c>
      <c r="F181" s="424"/>
      <c r="G181" s="334"/>
      <c r="H181" s="335"/>
      <c r="I181" s="336"/>
      <c r="J181" s="336"/>
      <c r="K181" s="448"/>
      <c r="L181" s="448"/>
      <c r="M181" s="448"/>
      <c r="N181" s="446">
        <f>N183</f>
        <v>1614.4</v>
      </c>
    </row>
    <row r="182" spans="1:14" s="279" customFormat="1" ht="24.75" customHeight="1">
      <c r="A182" s="502" t="s">
        <v>262</v>
      </c>
      <c r="B182" s="374" t="s">
        <v>326</v>
      </c>
      <c r="C182" s="346" t="s">
        <v>136</v>
      </c>
      <c r="D182" s="346" t="s">
        <v>261</v>
      </c>
      <c r="E182" s="303" t="s">
        <v>464</v>
      </c>
      <c r="F182" s="303" t="s">
        <v>325</v>
      </c>
      <c r="G182" s="330"/>
      <c r="H182" s="331"/>
      <c r="I182" s="332"/>
      <c r="J182" s="332"/>
      <c r="K182" s="312">
        <f>736+35</f>
        <v>771</v>
      </c>
      <c r="L182" s="312">
        <v>358.1</v>
      </c>
      <c r="M182" s="312">
        <v>771</v>
      </c>
      <c r="N182" s="315">
        <f>N183</f>
        <v>1614.4</v>
      </c>
    </row>
    <row r="183" spans="1:14" ht="23.45" customHeight="1">
      <c r="A183" s="502" t="s">
        <v>344</v>
      </c>
      <c r="B183" s="375" t="s">
        <v>295</v>
      </c>
      <c r="C183" s="346" t="s">
        <v>136</v>
      </c>
      <c r="D183" s="346" t="s">
        <v>261</v>
      </c>
      <c r="E183" s="303" t="s">
        <v>464</v>
      </c>
      <c r="F183" s="303" t="s">
        <v>246</v>
      </c>
      <c r="G183" s="330"/>
      <c r="H183" s="331"/>
      <c r="I183" s="332"/>
      <c r="J183" s="332"/>
      <c r="K183" s="312">
        <f>736+35</f>
        <v>771</v>
      </c>
      <c r="L183" s="312">
        <v>358.1</v>
      </c>
      <c r="M183" s="312">
        <v>771</v>
      </c>
      <c r="N183" s="315">
        <v>1614.4</v>
      </c>
    </row>
    <row r="184" spans="1:14" ht="30.6" customHeight="1">
      <c r="A184" s="571" t="s">
        <v>523</v>
      </c>
      <c r="B184" s="531" t="s">
        <v>524</v>
      </c>
      <c r="C184" s="505" t="s">
        <v>136</v>
      </c>
      <c r="D184" s="505" t="s">
        <v>261</v>
      </c>
      <c r="E184" s="498" t="s">
        <v>525</v>
      </c>
      <c r="F184" s="498"/>
      <c r="G184" s="572"/>
      <c r="H184" s="573"/>
      <c r="I184" s="574"/>
      <c r="J184" s="574"/>
      <c r="K184" s="575"/>
      <c r="L184" s="576"/>
      <c r="M184" s="576"/>
      <c r="N184" s="577">
        <f>N185+N187+N189</f>
        <v>10353.799999999999</v>
      </c>
    </row>
    <row r="185" spans="1:14" ht="28.9" customHeight="1">
      <c r="A185" s="578" t="s">
        <v>526</v>
      </c>
      <c r="B185" s="491" t="s">
        <v>522</v>
      </c>
      <c r="C185" s="530" t="s">
        <v>136</v>
      </c>
      <c r="D185" s="530" t="s">
        <v>261</v>
      </c>
      <c r="E185" s="530" t="s">
        <v>525</v>
      </c>
      <c r="F185" s="530" t="s">
        <v>319</v>
      </c>
      <c r="G185" s="579" t="s">
        <v>77</v>
      </c>
      <c r="H185" s="580" t="e">
        <f>H186</f>
        <v>#REF!</v>
      </c>
      <c r="I185" s="580">
        <f>I186</f>
        <v>0</v>
      </c>
      <c r="J185" s="580" t="str">
        <f>J186</f>
        <v>12,7</v>
      </c>
      <c r="K185" s="500">
        <v>8250.9</v>
      </c>
      <c r="L185" s="580">
        <v>5168.5</v>
      </c>
      <c r="M185" s="580">
        <v>8250.9</v>
      </c>
      <c r="N185" s="322">
        <f>N186</f>
        <v>7287.2</v>
      </c>
    </row>
    <row r="186" spans="1:14" ht="30.6" customHeight="1">
      <c r="A186" s="578" t="s">
        <v>527</v>
      </c>
      <c r="B186" s="491" t="s">
        <v>522</v>
      </c>
      <c r="C186" s="530" t="s">
        <v>136</v>
      </c>
      <c r="D186" s="530" t="s">
        <v>261</v>
      </c>
      <c r="E186" s="530" t="s">
        <v>525</v>
      </c>
      <c r="F186" s="530" t="s">
        <v>320</v>
      </c>
      <c r="G186" s="579" t="s">
        <v>77</v>
      </c>
      <c r="H186" s="580" t="e">
        <f>H188</f>
        <v>#REF!</v>
      </c>
      <c r="I186" s="580">
        <f>I188</f>
        <v>0</v>
      </c>
      <c r="J186" s="580" t="str">
        <f>J188</f>
        <v>12,7</v>
      </c>
      <c r="K186" s="500">
        <v>8250.9</v>
      </c>
      <c r="L186" s="580">
        <v>5168.5</v>
      </c>
      <c r="M186" s="580">
        <v>8250.9</v>
      </c>
      <c r="N186" s="322">
        <v>7287.2</v>
      </c>
    </row>
    <row r="187" spans="1:14" ht="30" customHeight="1">
      <c r="A187" s="578" t="s">
        <v>528</v>
      </c>
      <c r="B187" s="581" t="s">
        <v>326</v>
      </c>
      <c r="C187" s="530" t="s">
        <v>136</v>
      </c>
      <c r="D187" s="530" t="s">
        <v>261</v>
      </c>
      <c r="E187" s="530" t="s">
        <v>525</v>
      </c>
      <c r="F187" s="530" t="s">
        <v>325</v>
      </c>
      <c r="G187" s="579" t="s">
        <v>77</v>
      </c>
      <c r="H187" s="580" t="e">
        <f>[4]роспись!H173</f>
        <v>#REF!</v>
      </c>
      <c r="I187" s="580"/>
      <c r="J187" s="580" t="s">
        <v>188</v>
      </c>
      <c r="K187" s="500" t="e">
        <f>K188+#REF!</f>
        <v>#REF!</v>
      </c>
      <c r="L187" s="500" t="e">
        <f>L188+#REF!</f>
        <v>#REF!</v>
      </c>
      <c r="M187" s="500" t="e">
        <f>M188+#REF!</f>
        <v>#REF!</v>
      </c>
      <c r="N187" s="308">
        <f>N188</f>
        <v>3058.6</v>
      </c>
    </row>
    <row r="188" spans="1:14" ht="23.45" customHeight="1">
      <c r="A188" s="578" t="s">
        <v>529</v>
      </c>
      <c r="B188" s="491" t="s">
        <v>295</v>
      </c>
      <c r="C188" s="530" t="s">
        <v>136</v>
      </c>
      <c r="D188" s="530" t="s">
        <v>261</v>
      </c>
      <c r="E188" s="530" t="s">
        <v>525</v>
      </c>
      <c r="F188" s="530" t="s">
        <v>246</v>
      </c>
      <c r="G188" s="579" t="s">
        <v>77</v>
      </c>
      <c r="H188" s="580" t="e">
        <f>[4]роспись!H174</f>
        <v>#REF!</v>
      </c>
      <c r="I188" s="580"/>
      <c r="J188" s="580" t="s">
        <v>188</v>
      </c>
      <c r="K188" s="500" t="e">
        <f>#REF!+#REF!</f>
        <v>#REF!</v>
      </c>
      <c r="L188" s="500" t="e">
        <f>#REF!+#REF!</f>
        <v>#REF!</v>
      </c>
      <c r="M188" s="500" t="e">
        <f>#REF!+#REF!</f>
        <v>#REF!</v>
      </c>
      <c r="N188" s="308">
        <v>3058.6</v>
      </c>
    </row>
    <row r="189" spans="1:14" ht="27" customHeight="1">
      <c r="A189" s="582" t="s">
        <v>558</v>
      </c>
      <c r="B189" s="583" t="s">
        <v>556</v>
      </c>
      <c r="C189" s="530" t="s">
        <v>136</v>
      </c>
      <c r="D189" s="530" t="s">
        <v>261</v>
      </c>
      <c r="E189" s="530" t="s">
        <v>525</v>
      </c>
      <c r="F189" s="530" t="s">
        <v>330</v>
      </c>
      <c r="G189" s="449"/>
      <c r="H189" s="450"/>
      <c r="I189" s="451"/>
      <c r="J189" s="451"/>
      <c r="K189" s="304"/>
      <c r="L189" s="304"/>
      <c r="M189" s="304"/>
      <c r="N189" s="308">
        <f>N190</f>
        <v>8</v>
      </c>
    </row>
    <row r="190" spans="1:14" ht="21" customHeight="1" thickBot="1">
      <c r="A190" s="582" t="s">
        <v>559</v>
      </c>
      <c r="B190" s="584" t="s">
        <v>557</v>
      </c>
      <c r="C190" s="530" t="s">
        <v>136</v>
      </c>
      <c r="D190" s="530" t="s">
        <v>261</v>
      </c>
      <c r="E190" s="585" t="s">
        <v>525</v>
      </c>
      <c r="F190" s="586" t="s">
        <v>332</v>
      </c>
      <c r="G190" s="453"/>
      <c r="H190" s="454"/>
      <c r="I190" s="455"/>
      <c r="J190" s="455"/>
      <c r="K190" s="359"/>
      <c r="L190" s="359"/>
      <c r="M190" s="359"/>
      <c r="N190" s="360">
        <v>8</v>
      </c>
    </row>
    <row r="191" spans="1:14" ht="23.25" customHeight="1" thickBot="1">
      <c r="A191" s="587" t="s">
        <v>41</v>
      </c>
      <c r="B191" s="473" t="s">
        <v>35</v>
      </c>
      <c r="C191" s="362" t="s">
        <v>136</v>
      </c>
      <c r="D191" s="362">
        <v>1000</v>
      </c>
      <c r="E191" s="362"/>
      <c r="F191" s="362"/>
      <c r="G191" s="330"/>
      <c r="H191" s="331"/>
      <c r="I191" s="332"/>
      <c r="J191" s="332"/>
      <c r="K191" s="364" t="e">
        <f>K196+K192</f>
        <v>#REF!</v>
      </c>
      <c r="L191" s="364" t="e">
        <f>L196+L192</f>
        <v>#REF!</v>
      </c>
      <c r="M191" s="364" t="e">
        <f>M196+M192</f>
        <v>#REF!</v>
      </c>
      <c r="N191" s="366">
        <f>N192+N196</f>
        <v>1492</v>
      </c>
    </row>
    <row r="192" spans="1:14" ht="23.25" customHeight="1">
      <c r="A192" s="541" t="s">
        <v>154</v>
      </c>
      <c r="B192" s="456" t="s">
        <v>216</v>
      </c>
      <c r="C192" s="294" t="s">
        <v>136</v>
      </c>
      <c r="D192" s="294" t="s">
        <v>215</v>
      </c>
      <c r="E192" s="294"/>
      <c r="F192" s="294"/>
      <c r="G192" s="334"/>
      <c r="H192" s="335"/>
      <c r="I192" s="336"/>
      <c r="J192" s="336"/>
      <c r="K192" s="297">
        <f>K193</f>
        <v>172.4</v>
      </c>
      <c r="L192" s="297">
        <f>L193</f>
        <v>114.9</v>
      </c>
      <c r="M192" s="297">
        <f>M193</f>
        <v>172.4</v>
      </c>
      <c r="N192" s="298">
        <f>N193</f>
        <v>533.5</v>
      </c>
    </row>
    <row r="193" spans="1:14" ht="39.75" customHeight="1">
      <c r="A193" s="527" t="s">
        <v>72</v>
      </c>
      <c r="B193" s="588" t="s">
        <v>536</v>
      </c>
      <c r="C193" s="310" t="s">
        <v>136</v>
      </c>
      <c r="D193" s="310" t="s">
        <v>215</v>
      </c>
      <c r="E193" s="424" t="s">
        <v>465</v>
      </c>
      <c r="F193" s="310"/>
      <c r="G193" s="334"/>
      <c r="H193" s="335"/>
      <c r="I193" s="336"/>
      <c r="J193" s="336"/>
      <c r="K193" s="300">
        <f>K195</f>
        <v>172.4</v>
      </c>
      <c r="L193" s="300">
        <f>L195</f>
        <v>114.9</v>
      </c>
      <c r="M193" s="300">
        <f>M195</f>
        <v>172.4</v>
      </c>
      <c r="N193" s="589">
        <f>N195</f>
        <v>533.5</v>
      </c>
    </row>
    <row r="194" spans="1:14" ht="24.75" customHeight="1">
      <c r="A194" s="502" t="s">
        <v>263</v>
      </c>
      <c r="B194" s="419" t="s">
        <v>336</v>
      </c>
      <c r="C194" s="401" t="s">
        <v>136</v>
      </c>
      <c r="D194" s="401" t="s">
        <v>215</v>
      </c>
      <c r="E194" s="346" t="s">
        <v>465</v>
      </c>
      <c r="F194" s="401" t="s">
        <v>334</v>
      </c>
      <c r="G194" s="330"/>
      <c r="H194" s="331"/>
      <c r="I194" s="332"/>
      <c r="J194" s="332"/>
      <c r="K194" s="305">
        <v>172.4</v>
      </c>
      <c r="L194" s="305">
        <v>114.9</v>
      </c>
      <c r="M194" s="305">
        <v>172.4</v>
      </c>
      <c r="N194" s="308">
        <f>N195</f>
        <v>533.5</v>
      </c>
    </row>
    <row r="195" spans="1:14" ht="21" customHeight="1">
      <c r="A195" s="502" t="s">
        <v>518</v>
      </c>
      <c r="B195" s="419" t="s">
        <v>337</v>
      </c>
      <c r="C195" s="401" t="s">
        <v>136</v>
      </c>
      <c r="D195" s="401" t="s">
        <v>215</v>
      </c>
      <c r="E195" s="346" t="s">
        <v>465</v>
      </c>
      <c r="F195" s="401" t="s">
        <v>335</v>
      </c>
      <c r="G195" s="330"/>
      <c r="H195" s="331"/>
      <c r="I195" s="332"/>
      <c r="J195" s="332"/>
      <c r="K195" s="305">
        <v>172.4</v>
      </c>
      <c r="L195" s="305">
        <v>114.9</v>
      </c>
      <c r="M195" s="305">
        <v>172.4</v>
      </c>
      <c r="N195" s="308">
        <v>533.5</v>
      </c>
    </row>
    <row r="196" spans="1:14" ht="21" customHeight="1">
      <c r="A196" s="527" t="s">
        <v>223</v>
      </c>
      <c r="B196" s="462" t="s">
        <v>167</v>
      </c>
      <c r="C196" s="295" t="s">
        <v>136</v>
      </c>
      <c r="D196" s="295" t="s">
        <v>40</v>
      </c>
      <c r="E196" s="295"/>
      <c r="F196" s="295"/>
      <c r="G196" s="330"/>
      <c r="H196" s="331"/>
      <c r="I196" s="332"/>
      <c r="J196" s="332"/>
      <c r="K196" s="300" t="e">
        <f>#REF!+#REF!+K197</f>
        <v>#REF!</v>
      </c>
      <c r="L196" s="300" t="e">
        <f>#REF!+#REF!+L197</f>
        <v>#REF!</v>
      </c>
      <c r="M196" s="300" t="e">
        <f>#REF!+#REF!+M197</f>
        <v>#REF!</v>
      </c>
      <c r="N196" s="301">
        <f>N197</f>
        <v>958.5</v>
      </c>
    </row>
    <row r="197" spans="1:14" ht="53.25" customHeight="1">
      <c r="A197" s="494" t="s">
        <v>200</v>
      </c>
      <c r="B197" s="462" t="s">
        <v>485</v>
      </c>
      <c r="C197" s="295" t="s">
        <v>136</v>
      </c>
      <c r="D197" s="295" t="s">
        <v>40</v>
      </c>
      <c r="E197" s="295" t="s">
        <v>486</v>
      </c>
      <c r="F197" s="295"/>
      <c r="G197" s="330"/>
      <c r="H197" s="331"/>
      <c r="I197" s="332"/>
      <c r="J197" s="332"/>
      <c r="K197" s="463">
        <f>K199</f>
        <v>602.4</v>
      </c>
      <c r="L197" s="463">
        <f>L199</f>
        <v>229.4</v>
      </c>
      <c r="M197" s="463">
        <f>M199</f>
        <v>344.1</v>
      </c>
      <c r="N197" s="464">
        <f>N199</f>
        <v>958.5</v>
      </c>
    </row>
    <row r="198" spans="1:14" ht="23.45" customHeight="1">
      <c r="A198" s="495" t="s">
        <v>202</v>
      </c>
      <c r="B198" s="419" t="s">
        <v>336</v>
      </c>
      <c r="C198" s="303" t="s">
        <v>136</v>
      </c>
      <c r="D198" s="303" t="s">
        <v>40</v>
      </c>
      <c r="E198" s="303" t="s">
        <v>486</v>
      </c>
      <c r="F198" s="303" t="s">
        <v>334</v>
      </c>
      <c r="G198" s="330"/>
      <c r="H198" s="331"/>
      <c r="I198" s="332"/>
      <c r="J198" s="332"/>
      <c r="K198" s="305">
        <v>602.4</v>
      </c>
      <c r="L198" s="305">
        <v>229.4</v>
      </c>
      <c r="M198" s="305">
        <v>344.1</v>
      </c>
      <c r="N198" s="308">
        <f>N199</f>
        <v>958.5</v>
      </c>
    </row>
    <row r="199" spans="1:14" ht="25.9" customHeight="1" thickBot="1">
      <c r="A199" s="495" t="s">
        <v>345</v>
      </c>
      <c r="B199" s="419" t="s">
        <v>337</v>
      </c>
      <c r="C199" s="303" t="s">
        <v>136</v>
      </c>
      <c r="D199" s="303" t="s">
        <v>40</v>
      </c>
      <c r="E199" s="303" t="s">
        <v>486</v>
      </c>
      <c r="F199" s="303" t="s">
        <v>335</v>
      </c>
      <c r="G199" s="330"/>
      <c r="H199" s="331"/>
      <c r="I199" s="332"/>
      <c r="J199" s="332"/>
      <c r="K199" s="305">
        <v>602.4</v>
      </c>
      <c r="L199" s="305">
        <v>229.4</v>
      </c>
      <c r="M199" s="305">
        <v>344.1</v>
      </c>
      <c r="N199" s="308">
        <f>'[6]Функц.2020 (прил 3) '!$L$220</f>
        <v>958.5</v>
      </c>
    </row>
    <row r="200" spans="1:14" ht="21" customHeight="1" thickBot="1">
      <c r="A200" s="569"/>
      <c r="B200" s="465" t="s">
        <v>166</v>
      </c>
      <c r="C200" s="368" t="s">
        <v>136</v>
      </c>
      <c r="D200" s="368" t="s">
        <v>180</v>
      </c>
      <c r="E200" s="368"/>
      <c r="F200" s="330"/>
      <c r="G200" s="331"/>
      <c r="H200" s="332"/>
      <c r="I200" s="332"/>
      <c r="J200" s="371">
        <f>J201</f>
        <v>0</v>
      </c>
      <c r="K200" s="371">
        <f>K201</f>
        <v>0</v>
      </c>
      <c r="L200" s="371">
        <f>L201</f>
        <v>0</v>
      </c>
      <c r="M200" s="372" t="e">
        <f>M201</f>
        <v>#REF!</v>
      </c>
      <c r="N200" s="446">
        <f>N201</f>
        <v>1810</v>
      </c>
    </row>
    <row r="201" spans="1:14" ht="24.75" customHeight="1">
      <c r="A201" s="569"/>
      <c r="B201" s="429" t="s">
        <v>181</v>
      </c>
      <c r="C201" s="289" t="s">
        <v>136</v>
      </c>
      <c r="D201" s="289" t="s">
        <v>179</v>
      </c>
      <c r="E201" s="289"/>
      <c r="F201" s="466"/>
      <c r="G201" s="467"/>
      <c r="H201" s="468"/>
      <c r="I201" s="468"/>
      <c r="J201" s="291">
        <f>J204</f>
        <v>0</v>
      </c>
      <c r="K201" s="291">
        <f>K204</f>
        <v>0</v>
      </c>
      <c r="L201" s="291">
        <f>L204</f>
        <v>0</v>
      </c>
      <c r="M201" s="292" t="e">
        <f>M204+M207</f>
        <v>#REF!</v>
      </c>
      <c r="N201" s="590">
        <f>N202+N204</f>
        <v>1810</v>
      </c>
    </row>
    <row r="202" spans="1:14" ht="34.9" customHeight="1">
      <c r="A202" s="569" t="s">
        <v>187</v>
      </c>
      <c r="B202" s="613" t="s">
        <v>326</v>
      </c>
      <c r="C202" s="424" t="s">
        <v>136</v>
      </c>
      <c r="D202" s="424" t="s">
        <v>179</v>
      </c>
      <c r="E202" s="424" t="s">
        <v>466</v>
      </c>
      <c r="F202" s="424" t="s">
        <v>325</v>
      </c>
      <c r="G202" s="334"/>
      <c r="H202" s="335"/>
      <c r="I202" s="336"/>
      <c r="J202" s="336"/>
      <c r="K202" s="448">
        <f>697-44</f>
        <v>653</v>
      </c>
      <c r="L202" s="448">
        <v>424.3</v>
      </c>
      <c r="M202" s="448">
        <v>653</v>
      </c>
      <c r="N202" s="446">
        <f>N203</f>
        <v>120</v>
      </c>
    </row>
    <row r="203" spans="1:14" ht="31.9" customHeight="1">
      <c r="A203" s="502" t="s">
        <v>346</v>
      </c>
      <c r="B203" s="375" t="s">
        <v>295</v>
      </c>
      <c r="C203" s="346" t="s">
        <v>136</v>
      </c>
      <c r="D203" s="346" t="s">
        <v>179</v>
      </c>
      <c r="E203" s="346" t="s">
        <v>466</v>
      </c>
      <c r="F203" s="346" t="s">
        <v>246</v>
      </c>
      <c r="G203" s="330"/>
      <c r="H203" s="331"/>
      <c r="I203" s="332"/>
      <c r="J203" s="332"/>
      <c r="K203" s="312">
        <f>697-44</f>
        <v>653</v>
      </c>
      <c r="L203" s="312">
        <v>424.3</v>
      </c>
      <c r="M203" s="312">
        <v>653</v>
      </c>
      <c r="N203" s="315">
        <v>120</v>
      </c>
    </row>
    <row r="204" spans="1:14" ht="25.9" customHeight="1">
      <c r="A204" s="571" t="s">
        <v>186</v>
      </c>
      <c r="B204" s="531" t="s">
        <v>524</v>
      </c>
      <c r="C204" s="505" t="s">
        <v>136</v>
      </c>
      <c r="D204" s="505" t="s">
        <v>179</v>
      </c>
      <c r="E204" s="498" t="s">
        <v>525</v>
      </c>
      <c r="F204" s="505"/>
      <c r="G204" s="572"/>
      <c r="H204" s="573"/>
      <c r="I204" s="574"/>
      <c r="J204" s="574"/>
      <c r="K204" s="575"/>
      <c r="L204" s="576"/>
      <c r="M204" s="576"/>
      <c r="N204" s="577">
        <f>N206+N207</f>
        <v>1690</v>
      </c>
    </row>
    <row r="205" spans="1:14" ht="28.15" customHeight="1">
      <c r="A205" s="578" t="s">
        <v>187</v>
      </c>
      <c r="B205" s="491" t="s">
        <v>522</v>
      </c>
      <c r="C205" s="530" t="s">
        <v>136</v>
      </c>
      <c r="D205" s="530" t="s">
        <v>179</v>
      </c>
      <c r="E205" s="530" t="s">
        <v>525</v>
      </c>
      <c r="F205" s="530" t="s">
        <v>319</v>
      </c>
      <c r="G205" s="579" t="s">
        <v>77</v>
      </c>
      <c r="H205" s="580" t="e">
        <f>H206</f>
        <v>#REF!</v>
      </c>
      <c r="I205" s="580">
        <f>I206</f>
        <v>0</v>
      </c>
      <c r="J205" s="580" t="str">
        <f>J206</f>
        <v>12,7</v>
      </c>
      <c r="K205" s="500">
        <v>8250.9</v>
      </c>
      <c r="L205" s="580">
        <v>5168.5</v>
      </c>
      <c r="M205" s="580">
        <v>8250.9</v>
      </c>
      <c r="N205" s="322">
        <f>N206</f>
        <v>847.6</v>
      </c>
    </row>
    <row r="206" spans="1:14" ht="31.5" customHeight="1">
      <c r="A206" s="578" t="s">
        <v>346</v>
      </c>
      <c r="B206" s="491" t="s">
        <v>522</v>
      </c>
      <c r="C206" s="530" t="s">
        <v>136</v>
      </c>
      <c r="D206" s="530" t="s">
        <v>179</v>
      </c>
      <c r="E206" s="530" t="s">
        <v>525</v>
      </c>
      <c r="F206" s="530" t="s">
        <v>320</v>
      </c>
      <c r="G206" s="579" t="s">
        <v>77</v>
      </c>
      <c r="H206" s="580" t="e">
        <f>H208</f>
        <v>#REF!</v>
      </c>
      <c r="I206" s="580">
        <f>I208</f>
        <v>0</v>
      </c>
      <c r="J206" s="580" t="str">
        <f>J208</f>
        <v>12,7</v>
      </c>
      <c r="K206" s="500">
        <v>8250.9</v>
      </c>
      <c r="L206" s="580">
        <v>5168.5</v>
      </c>
      <c r="M206" s="580">
        <v>8250.9</v>
      </c>
      <c r="N206" s="322">
        <v>847.6</v>
      </c>
    </row>
    <row r="207" spans="1:14" ht="27.75" customHeight="1">
      <c r="A207" s="578" t="s">
        <v>554</v>
      </c>
      <c r="B207" s="581" t="s">
        <v>326</v>
      </c>
      <c r="C207" s="530" t="s">
        <v>136</v>
      </c>
      <c r="D207" s="530" t="s">
        <v>179</v>
      </c>
      <c r="E207" s="530" t="s">
        <v>525</v>
      </c>
      <c r="F207" s="530" t="s">
        <v>325</v>
      </c>
      <c r="G207" s="579" t="s">
        <v>77</v>
      </c>
      <c r="H207" s="580" t="e">
        <f>[4]роспись!H193</f>
        <v>#REF!</v>
      </c>
      <c r="I207" s="580"/>
      <c r="J207" s="580" t="s">
        <v>188</v>
      </c>
      <c r="K207" s="500" t="e">
        <f>K208+#REF!</f>
        <v>#REF!</v>
      </c>
      <c r="L207" s="500" t="e">
        <f>L208+#REF!</f>
        <v>#REF!</v>
      </c>
      <c r="M207" s="500" t="e">
        <f>M208+#REF!</f>
        <v>#REF!</v>
      </c>
      <c r="N207" s="308">
        <f>N208</f>
        <v>842.4</v>
      </c>
    </row>
    <row r="208" spans="1:14" ht="35.25" customHeight="1" thickBot="1">
      <c r="A208" s="578" t="s">
        <v>555</v>
      </c>
      <c r="B208" s="491" t="s">
        <v>295</v>
      </c>
      <c r="C208" s="530" t="s">
        <v>136</v>
      </c>
      <c r="D208" s="530" t="s">
        <v>179</v>
      </c>
      <c r="E208" s="530" t="s">
        <v>525</v>
      </c>
      <c r="F208" s="530" t="s">
        <v>246</v>
      </c>
      <c r="G208" s="579" t="s">
        <v>77</v>
      </c>
      <c r="H208" s="580" t="e">
        <f>[4]роспись!H194</f>
        <v>#REF!</v>
      </c>
      <c r="I208" s="580"/>
      <c r="J208" s="580" t="s">
        <v>188</v>
      </c>
      <c r="K208" s="500" t="e">
        <f>#REF!+#REF!</f>
        <v>#REF!</v>
      </c>
      <c r="L208" s="500" t="e">
        <f>#REF!+#REF!</f>
        <v>#REF!</v>
      </c>
      <c r="M208" s="500" t="e">
        <f>#REF!+#REF!</f>
        <v>#REF!</v>
      </c>
      <c r="N208" s="308">
        <v>842.4</v>
      </c>
    </row>
    <row r="209" spans="1:14" ht="29.45" customHeight="1" thickBot="1">
      <c r="A209" s="539" t="s">
        <v>220</v>
      </c>
      <c r="B209" s="367" t="s">
        <v>182</v>
      </c>
      <c r="C209" s="352" t="s">
        <v>136</v>
      </c>
      <c r="D209" s="352" t="s">
        <v>183</v>
      </c>
      <c r="E209" s="352"/>
      <c r="F209" s="352"/>
      <c r="G209" s="330"/>
      <c r="H209" s="331"/>
      <c r="I209" s="332"/>
      <c r="J209" s="332"/>
      <c r="K209" s="385" t="e">
        <f>K210</f>
        <v>#REF!</v>
      </c>
      <c r="L209" s="385" t="e">
        <f>L210</f>
        <v>#REF!</v>
      </c>
      <c r="M209" s="385" t="e">
        <f>M210</f>
        <v>#REF!</v>
      </c>
      <c r="N209" s="540">
        <f>N210</f>
        <v>750.8</v>
      </c>
    </row>
    <row r="210" spans="1:14" ht="31.9" customHeight="1">
      <c r="A210" s="541" t="s">
        <v>73</v>
      </c>
      <c r="B210" s="474" t="s">
        <v>185</v>
      </c>
      <c r="C210" s="294" t="s">
        <v>136</v>
      </c>
      <c r="D210" s="294" t="s">
        <v>184</v>
      </c>
      <c r="E210" s="294"/>
      <c r="F210" s="294"/>
      <c r="G210" s="334"/>
      <c r="H210" s="335"/>
      <c r="I210" s="336"/>
      <c r="J210" s="336"/>
      <c r="K210" s="297" t="e">
        <f>K211+#REF!</f>
        <v>#REF!</v>
      </c>
      <c r="L210" s="297" t="e">
        <f>L211+#REF!</f>
        <v>#REF!</v>
      </c>
      <c r="M210" s="297" t="e">
        <f>M211+#REF!</f>
        <v>#REF!</v>
      </c>
      <c r="N210" s="298">
        <f>N211</f>
        <v>750.8</v>
      </c>
    </row>
    <row r="211" spans="1:14" ht="27" customHeight="1">
      <c r="A211" s="527" t="s">
        <v>88</v>
      </c>
      <c r="B211" s="469" t="s">
        <v>468</v>
      </c>
      <c r="C211" s="295" t="s">
        <v>136</v>
      </c>
      <c r="D211" s="295" t="s">
        <v>184</v>
      </c>
      <c r="E211" s="295" t="s">
        <v>467</v>
      </c>
      <c r="F211" s="295"/>
      <c r="G211" s="334"/>
      <c r="H211" s="335"/>
      <c r="I211" s="336"/>
      <c r="J211" s="336"/>
      <c r="K211" s="300" t="e">
        <f>#REF!</f>
        <v>#REF!</v>
      </c>
      <c r="L211" s="300" t="e">
        <f>#REF!</f>
        <v>#REF!</v>
      </c>
      <c r="M211" s="300" t="e">
        <f>#REF!</f>
        <v>#REF!</v>
      </c>
      <c r="N211" s="301">
        <f>N212</f>
        <v>750.8</v>
      </c>
    </row>
    <row r="212" spans="1:14" ht="30.75" customHeight="1">
      <c r="A212" s="502" t="s">
        <v>298</v>
      </c>
      <c r="B212" s="374" t="s">
        <v>326</v>
      </c>
      <c r="C212" s="346" t="s">
        <v>136</v>
      </c>
      <c r="D212" s="346" t="s">
        <v>184</v>
      </c>
      <c r="E212" s="303" t="s">
        <v>467</v>
      </c>
      <c r="F212" s="346" t="s">
        <v>325</v>
      </c>
      <c r="G212" s="330"/>
      <c r="H212" s="331"/>
      <c r="I212" s="332"/>
      <c r="J212" s="332"/>
      <c r="K212" s="312">
        <v>112.1</v>
      </c>
      <c r="L212" s="312">
        <v>59.8</v>
      </c>
      <c r="M212" s="312">
        <v>112.1</v>
      </c>
      <c r="N212" s="315">
        <f>N213</f>
        <v>750.8</v>
      </c>
    </row>
    <row r="213" spans="1:14" ht="29.25" customHeight="1" thickBot="1">
      <c r="A213" s="502" t="s">
        <v>347</v>
      </c>
      <c r="B213" s="375" t="s">
        <v>295</v>
      </c>
      <c r="C213" s="346" t="s">
        <v>136</v>
      </c>
      <c r="D213" s="346" t="s">
        <v>184</v>
      </c>
      <c r="E213" s="303" t="s">
        <v>467</v>
      </c>
      <c r="F213" s="346" t="s">
        <v>246</v>
      </c>
      <c r="G213" s="330"/>
      <c r="H213" s="331"/>
      <c r="I213" s="332"/>
      <c r="J213" s="332"/>
      <c r="K213" s="312">
        <v>112.1</v>
      </c>
      <c r="L213" s="312">
        <v>59.8</v>
      </c>
      <c r="M213" s="312">
        <v>112.1</v>
      </c>
      <c r="N213" s="315">
        <v>750.8</v>
      </c>
    </row>
    <row r="214" spans="1:14" ht="20.25" customHeight="1" thickBot="1">
      <c r="A214" s="591"/>
      <c r="B214" s="476" t="s">
        <v>36</v>
      </c>
      <c r="C214" s="476"/>
      <c r="D214" s="477"/>
      <c r="E214" s="477"/>
      <c r="F214" s="477"/>
      <c r="G214" s="478"/>
      <c r="H214" s="479"/>
      <c r="I214" s="480"/>
      <c r="J214" s="480"/>
      <c r="K214" s="481" t="e">
        <f>K9+K41</f>
        <v>#REF!</v>
      </c>
      <c r="L214" s="481" t="e">
        <f>L9+L41</f>
        <v>#REF!</v>
      </c>
      <c r="M214" s="481" t="e">
        <f>M9+M41</f>
        <v>#REF!</v>
      </c>
      <c r="N214" s="482">
        <f>N9+N41+N36</f>
        <v>145456.29999999999</v>
      </c>
    </row>
    <row r="222" spans="1:14">
      <c r="N222" s="242"/>
    </row>
  </sheetData>
  <mergeCells count="4">
    <mergeCell ref="A5:H5"/>
    <mergeCell ref="I5:K5"/>
    <mergeCell ref="F4:N4"/>
    <mergeCell ref="A6:N6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  <colBreaks count="2" manualBreakCount="2"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1Р.</vt:lpstr>
      <vt:lpstr>доходы 2016</vt:lpstr>
      <vt:lpstr>Прилож 2</vt:lpstr>
      <vt:lpstr>Функц.2021 (прил 3) </vt:lpstr>
      <vt:lpstr>Вед. 2021 (прил 4)</vt:lpstr>
      <vt:lpstr>'доходы 2016'!Заголовки_для_печати</vt:lpstr>
      <vt:lpstr>'1Р.'!Область_печати</vt:lpstr>
      <vt:lpstr>'Вед. 2021 (прил 4)'!Область_печати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2021-11-23T12:44:44Z</cp:lastPrinted>
  <dcterms:created xsi:type="dcterms:W3CDTF">1999-12-27T10:35:15Z</dcterms:created>
  <dcterms:modified xsi:type="dcterms:W3CDTF">2021-11-24T10:55:02Z</dcterms:modified>
</cp:coreProperties>
</file>