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0" windowHeight="12225" tabRatio="865" firstSheet="2" activeTab="3"/>
  </bookViews>
  <sheets>
    <sheet name="1Р." sheetId="59" state="hidden" r:id="rId1"/>
    <sheet name="доходы 2016" sheetId="75" state="hidden" r:id="rId2"/>
    <sheet name="Вед. 2022 (прил 4)" sheetId="110" r:id="rId3"/>
    <sheet name="Вед.2023-2024 (прил 4-1)" sheetId="116" r:id="rId4"/>
    <sheet name="Функц 2022 (прил 3)" sheetId="117" r:id="rId5"/>
    <sheet name="Функц 2023-2024(прил 3-1)" sheetId="118" r:id="rId6"/>
    <sheet name="Расп БА 2022-2024 ( прил 2)" sheetId="119" r:id="rId7"/>
  </sheets>
  <externalReferences>
    <externalReference r:id="rId8"/>
    <externalReference r:id="rId9"/>
    <externalReference r:id="rId10"/>
    <externalReference r:id="rId11"/>
  </externalReferences>
  <definedNames>
    <definedName name="_xlnm.Print_Titles" localSheetId="1">'доходы 2016'!$8:$8</definedName>
    <definedName name="_xlnm.Print_Area" localSheetId="0">'1Р.'!$A$1:$H$65</definedName>
    <definedName name="_xlnm.Print_Area" localSheetId="2">'Вед. 2022 (прил 4)'!$A$1:$N$191</definedName>
  </definedNames>
  <calcPr calcId="124519"/>
</workbook>
</file>

<file path=xl/calcChain.xml><?xml version="1.0" encoding="utf-8"?>
<calcChain xmlns="http://schemas.openxmlformats.org/spreadsheetml/2006/main">
  <c r="I37" i="119"/>
  <c r="H37"/>
  <c r="G37"/>
  <c r="L36"/>
  <c r="K36"/>
  <c r="J36"/>
  <c r="I36"/>
  <c r="I35" s="1"/>
  <c r="H36"/>
  <c r="H35" s="1"/>
  <c r="G36"/>
  <c r="G35" s="1"/>
  <c r="L35"/>
  <c r="K35"/>
  <c r="J35"/>
  <c r="L34"/>
  <c r="K34"/>
  <c r="J34"/>
  <c r="I34"/>
  <c r="H34"/>
  <c r="G34"/>
  <c r="L33"/>
  <c r="K33"/>
  <c r="J33"/>
  <c r="I33"/>
  <c r="H33"/>
  <c r="G33"/>
  <c r="L32"/>
  <c r="K32"/>
  <c r="J32"/>
  <c r="I32"/>
  <c r="I30" s="1"/>
  <c r="H32"/>
  <c r="H30" s="1"/>
  <c r="G32"/>
  <c r="L31"/>
  <c r="K31"/>
  <c r="J31"/>
  <c r="I31"/>
  <c r="H31"/>
  <c r="G31"/>
  <c r="G30" s="1"/>
  <c r="L30"/>
  <c r="K30"/>
  <c r="J30"/>
  <c r="L29"/>
  <c r="K29"/>
  <c r="I29"/>
  <c r="H29"/>
  <c r="G29"/>
  <c r="L28"/>
  <c r="K28"/>
  <c r="J28"/>
  <c r="J27" s="1"/>
  <c r="I28"/>
  <c r="I27" s="1"/>
  <c r="H28"/>
  <c r="H27" s="1"/>
  <c r="G28"/>
  <c r="G27" s="1"/>
  <c r="L27"/>
  <c r="K27"/>
  <c r="L26"/>
  <c r="K26"/>
  <c r="J26"/>
  <c r="I26"/>
  <c r="I24" s="1"/>
  <c r="H26"/>
  <c r="H25" s="1"/>
  <c r="G26"/>
  <c r="F26"/>
  <c r="F24" s="1"/>
  <c r="E26"/>
  <c r="E25" s="1"/>
  <c r="D26"/>
  <c r="D24" s="1"/>
  <c r="L25"/>
  <c r="K25"/>
  <c r="J25"/>
  <c r="G25"/>
  <c r="L24"/>
  <c r="K24"/>
  <c r="J24"/>
  <c r="H24"/>
  <c r="G24"/>
  <c r="L23"/>
  <c r="K23"/>
  <c r="J23"/>
  <c r="L22"/>
  <c r="K22"/>
  <c r="J22"/>
  <c r="I22"/>
  <c r="H22"/>
  <c r="G22"/>
  <c r="F22"/>
  <c r="E22"/>
  <c r="D22"/>
  <c r="L21"/>
  <c r="K21"/>
  <c r="J21"/>
  <c r="I21"/>
  <c r="H21"/>
  <c r="G21"/>
  <c r="D21"/>
  <c r="L20"/>
  <c r="K20"/>
  <c r="I20"/>
  <c r="H20"/>
  <c r="G20"/>
  <c r="D20"/>
  <c r="L19"/>
  <c r="K19"/>
  <c r="J19"/>
  <c r="I19"/>
  <c r="H19"/>
  <c r="G19"/>
  <c r="D19"/>
  <c r="L18"/>
  <c r="K18"/>
  <c r="L17"/>
  <c r="K17"/>
  <c r="J17"/>
  <c r="I17"/>
  <c r="I16" s="1"/>
  <c r="H17"/>
  <c r="H16" s="1"/>
  <c r="G17"/>
  <c r="G16" s="1"/>
  <c r="F17"/>
  <c r="E17"/>
  <c r="E16" s="1"/>
  <c r="D17"/>
  <c r="D16" s="1"/>
  <c r="L16"/>
  <c r="K16"/>
  <c r="J16"/>
  <c r="F16"/>
  <c r="J15"/>
  <c r="I15"/>
  <c r="H15"/>
  <c r="G15"/>
  <c r="L14"/>
  <c r="K14"/>
  <c r="J14"/>
  <c r="I14"/>
  <c r="H14"/>
  <c r="G14"/>
  <c r="F14"/>
  <c r="E14"/>
  <c r="D14"/>
  <c r="L13"/>
  <c r="K13"/>
  <c r="J13"/>
  <c r="L12"/>
  <c r="K12"/>
  <c r="J12"/>
  <c r="I12"/>
  <c r="H12"/>
  <c r="G12"/>
  <c r="F12"/>
  <c r="E12"/>
  <c r="D12"/>
  <c r="L11"/>
  <c r="K11"/>
  <c r="J11"/>
  <c r="I11"/>
  <c r="H11"/>
  <c r="G11"/>
  <c r="F11"/>
  <c r="F9" s="1"/>
  <c r="E11"/>
  <c r="D11"/>
  <c r="L10"/>
  <c r="K10"/>
  <c r="J10"/>
  <c r="I9"/>
  <c r="H9"/>
  <c r="G9"/>
  <c r="E9"/>
  <c r="D9"/>
  <c r="L37" l="1"/>
  <c r="K37"/>
  <c r="I25"/>
  <c r="E24"/>
  <c r="F25"/>
  <c r="D25"/>
  <c r="E172" i="117" l="1"/>
  <c r="E171" s="1"/>
  <c r="F177" i="118"/>
  <c r="F175" s="1"/>
  <c r="F174" s="1"/>
  <c r="F173" s="1"/>
  <c r="E177"/>
  <c r="E176" s="1"/>
  <c r="F172"/>
  <c r="F171" s="1"/>
  <c r="E172"/>
  <c r="E171" s="1"/>
  <c r="F170"/>
  <c r="F169" s="1"/>
  <c r="E170"/>
  <c r="E169" s="1"/>
  <c r="F167"/>
  <c r="F166" s="1"/>
  <c r="F165" s="1"/>
  <c r="E167"/>
  <c r="E166" s="1"/>
  <c r="E165" s="1"/>
  <c r="F162"/>
  <c r="F160" s="1"/>
  <c r="F159" s="1"/>
  <c r="E162"/>
  <c r="E160" s="1"/>
  <c r="E159" s="1"/>
  <c r="F158"/>
  <c r="F156" s="1"/>
  <c r="E158"/>
  <c r="E155" s="1"/>
  <c r="F153"/>
  <c r="F152" s="1"/>
  <c r="E153"/>
  <c r="E152" s="1"/>
  <c r="F151"/>
  <c r="F150" s="1"/>
  <c r="E151"/>
  <c r="E150" s="1"/>
  <c r="F149"/>
  <c r="F148" s="1"/>
  <c r="E149"/>
  <c r="E148" s="1"/>
  <c r="F146"/>
  <c r="F145" s="1"/>
  <c r="F144" s="1"/>
  <c r="E146"/>
  <c r="E145" s="1"/>
  <c r="E144" s="1"/>
  <c r="F142"/>
  <c r="F141" s="1"/>
  <c r="F140" s="1"/>
  <c r="E142"/>
  <c r="E141" s="1"/>
  <c r="E140" s="1"/>
  <c r="F139"/>
  <c r="F138" s="1"/>
  <c r="E139"/>
  <c r="E138" s="1"/>
  <c r="F134"/>
  <c r="F132" s="1"/>
  <c r="E134"/>
  <c r="E132" s="1"/>
  <c r="F131"/>
  <c r="F130" s="1"/>
  <c r="F129" s="1"/>
  <c r="E131"/>
  <c r="E130" s="1"/>
  <c r="E129" s="1"/>
  <c r="F127"/>
  <c r="F125" s="1"/>
  <c r="F124" s="1"/>
  <c r="E127"/>
  <c r="E125" s="1"/>
  <c r="E124" s="1"/>
  <c r="F122"/>
  <c r="F121" s="1"/>
  <c r="F120" s="1"/>
  <c r="E122"/>
  <c r="E121" s="1"/>
  <c r="E120" s="1"/>
  <c r="F119"/>
  <c r="F118" s="1"/>
  <c r="F117" s="1"/>
  <c r="E119"/>
  <c r="E118" s="1"/>
  <c r="E117" s="1"/>
  <c r="F116"/>
  <c r="F115" s="1"/>
  <c r="F114" s="1"/>
  <c r="E116"/>
  <c r="E115" s="1"/>
  <c r="E114" s="1"/>
  <c r="F113"/>
  <c r="F112" s="1"/>
  <c r="F111" s="1"/>
  <c r="E113"/>
  <c r="E112" s="1"/>
  <c r="E111" s="1"/>
  <c r="F110"/>
  <c r="F109" s="1"/>
  <c r="F108" s="1"/>
  <c r="E110"/>
  <c r="E109" s="1"/>
  <c r="E108" s="1"/>
  <c r="F105"/>
  <c r="F104" s="1"/>
  <c r="F103" s="1"/>
  <c r="F102" s="1"/>
  <c r="E105"/>
  <c r="E104" s="1"/>
  <c r="E103" s="1"/>
  <c r="E102" s="1"/>
  <c r="F101"/>
  <c r="F100" s="1"/>
  <c r="E101"/>
  <c r="E100" s="1"/>
  <c r="F99"/>
  <c r="F98" s="1"/>
  <c r="E99"/>
  <c r="E98" s="1"/>
  <c r="F95"/>
  <c r="F94" s="1"/>
  <c r="F93" s="1"/>
  <c r="F92" s="1"/>
  <c r="E95"/>
  <c r="E94" s="1"/>
  <c r="E93" s="1"/>
  <c r="E92" s="1"/>
  <c r="F90"/>
  <c r="F89" s="1"/>
  <c r="F88" s="1"/>
  <c r="F87" s="1"/>
  <c r="F86" s="1"/>
  <c r="E90"/>
  <c r="E89" s="1"/>
  <c r="E88" s="1"/>
  <c r="E87" s="1"/>
  <c r="E86" s="1"/>
  <c r="F85"/>
  <c r="F84" s="1"/>
  <c r="F83" s="1"/>
  <c r="E85"/>
  <c r="E84" s="1"/>
  <c r="E83" s="1"/>
  <c r="F82"/>
  <c r="F80" s="1"/>
  <c r="E82"/>
  <c r="E80" s="1"/>
  <c r="F79"/>
  <c r="F77" s="1"/>
  <c r="E79"/>
  <c r="E78" s="1"/>
  <c r="F76"/>
  <c r="F75" s="1"/>
  <c r="E76"/>
  <c r="E75" s="1"/>
  <c r="F73"/>
  <c r="F71" s="1"/>
  <c r="E73"/>
  <c r="E72" s="1"/>
  <c r="F68"/>
  <c r="F67"/>
  <c r="F65" s="1"/>
  <c r="E67"/>
  <c r="E65" s="1"/>
  <c r="F64"/>
  <c r="F63" s="1"/>
  <c r="F62" s="1"/>
  <c r="E64"/>
  <c r="E63" s="1"/>
  <c r="E62" s="1"/>
  <c r="F61"/>
  <c r="F59" s="1"/>
  <c r="E61"/>
  <c r="E59" s="1"/>
  <c r="F58"/>
  <c r="F56" s="1"/>
  <c r="E58"/>
  <c r="E56" s="1"/>
  <c r="F54"/>
  <c r="F52" s="1"/>
  <c r="F51" s="1"/>
  <c r="E54"/>
  <c r="E52" s="1"/>
  <c r="E51" s="1"/>
  <c r="F50"/>
  <c r="E50"/>
  <c r="F49"/>
  <c r="E49"/>
  <c r="F43"/>
  <c r="F42" s="1"/>
  <c r="E43"/>
  <c r="E42" s="1"/>
  <c r="F41"/>
  <c r="F40" s="1"/>
  <c r="E41"/>
  <c r="E40" s="1"/>
  <c r="F37"/>
  <c r="F36" s="1"/>
  <c r="F35" s="1"/>
  <c r="E37"/>
  <c r="E36" s="1"/>
  <c r="E35" s="1"/>
  <c r="F34"/>
  <c r="F33" s="1"/>
  <c r="E34"/>
  <c r="E33" s="1"/>
  <c r="F32"/>
  <c r="F31" s="1"/>
  <c r="E32"/>
  <c r="E31" s="1"/>
  <c r="F30"/>
  <c r="F29" s="1"/>
  <c r="E30"/>
  <c r="E29" s="1"/>
  <c r="F25"/>
  <c r="F24" s="1"/>
  <c r="F23" s="1"/>
  <c r="E25"/>
  <c r="E24" s="1"/>
  <c r="E23" s="1"/>
  <c r="F22"/>
  <c r="F21" s="1"/>
  <c r="E22"/>
  <c r="E21" s="1"/>
  <c r="F20"/>
  <c r="F19" s="1"/>
  <c r="E20"/>
  <c r="E19" s="1"/>
  <c r="F18"/>
  <c r="E18"/>
  <c r="E17" s="1"/>
  <c r="F13"/>
  <c r="F12" s="1"/>
  <c r="F11" s="1"/>
  <c r="F10" s="1"/>
  <c r="E13"/>
  <c r="E12" s="1"/>
  <c r="E11" s="1"/>
  <c r="E10" s="1"/>
  <c r="E177" i="117"/>
  <c r="E175" s="1"/>
  <c r="E174" s="1"/>
  <c r="E173" s="1"/>
  <c r="E170"/>
  <c r="E169" s="1"/>
  <c r="E167"/>
  <c r="E166" s="1"/>
  <c r="E165" s="1"/>
  <c r="E162"/>
  <c r="E161" s="1"/>
  <c r="E158"/>
  <c r="E156" s="1"/>
  <c r="E153"/>
  <c r="E152" s="1"/>
  <c r="E150"/>
  <c r="E149"/>
  <c r="E148" s="1"/>
  <c r="E145"/>
  <c r="E144" s="1"/>
  <c r="E142"/>
  <c r="E141" s="1"/>
  <c r="E140" s="1"/>
  <c r="E139"/>
  <c r="E138" s="1"/>
  <c r="E134"/>
  <c r="E132" s="1"/>
  <c r="E131"/>
  <c r="E130" s="1"/>
  <c r="E129" s="1"/>
  <c r="E127"/>
  <c r="E125" s="1"/>
  <c r="E124" s="1"/>
  <c r="E122"/>
  <c r="E121" s="1"/>
  <c r="E120" s="1"/>
  <c r="E119"/>
  <c r="E118" s="1"/>
  <c r="E117" s="1"/>
  <c r="E115"/>
  <c r="E114" s="1"/>
  <c r="E112"/>
  <c r="E111" s="1"/>
  <c r="E110"/>
  <c r="E109" s="1"/>
  <c r="E108" s="1"/>
  <c r="E105"/>
  <c r="E104" s="1"/>
  <c r="E103" s="1"/>
  <c r="E102" s="1"/>
  <c r="E101"/>
  <c r="E100" s="1"/>
  <c r="E99"/>
  <c r="E98" s="1"/>
  <c r="E95"/>
  <c r="E94" s="1"/>
  <c r="E93" s="1"/>
  <c r="E92" s="1"/>
  <c r="E90"/>
  <c r="E89" s="1"/>
  <c r="E88" s="1"/>
  <c r="E87" s="1"/>
  <c r="E86" s="1"/>
  <c r="E85"/>
  <c r="E84" s="1"/>
  <c r="E83" s="1"/>
  <c r="E82"/>
  <c r="E80" s="1"/>
  <c r="E79"/>
  <c r="E77" s="1"/>
  <c r="E76"/>
  <c r="E75" s="1"/>
  <c r="E73"/>
  <c r="E71" s="1"/>
  <c r="E69"/>
  <c r="E67"/>
  <c r="E66" s="1"/>
  <c r="E64"/>
  <c r="E63" s="1"/>
  <c r="E62" s="1"/>
  <c r="E61"/>
  <c r="E60" s="1"/>
  <c r="E58"/>
  <c r="E56"/>
  <c r="E54"/>
  <c r="E53" s="1"/>
  <c r="E50"/>
  <c r="E49"/>
  <c r="E47"/>
  <c r="E46" s="1"/>
  <c r="E45" s="1"/>
  <c r="E44" s="1"/>
  <c r="E43"/>
  <c r="E42" s="1"/>
  <c r="E41"/>
  <c r="E40" s="1"/>
  <c r="E37"/>
  <c r="E36" s="1"/>
  <c r="E35" s="1"/>
  <c r="E34"/>
  <c r="E33" s="1"/>
  <c r="E32"/>
  <c r="E31" s="1"/>
  <c r="E30"/>
  <c r="E29" s="1"/>
  <c r="E25"/>
  <c r="E24" s="1"/>
  <c r="E23" s="1"/>
  <c r="E22"/>
  <c r="E21" s="1"/>
  <c r="E20"/>
  <c r="E19" s="1"/>
  <c r="E18"/>
  <c r="E17" s="1"/>
  <c r="E13"/>
  <c r="E12" s="1"/>
  <c r="E11" s="1"/>
  <c r="E10" s="1"/>
  <c r="O180" i="116"/>
  <c r="O179" s="1"/>
  <c r="O178" s="1"/>
  <c r="O177" s="1"/>
  <c r="N180"/>
  <c r="N179"/>
  <c r="N178" s="1"/>
  <c r="N177" s="1"/>
  <c r="O175"/>
  <c r="N175"/>
  <c r="O173"/>
  <c r="O172" s="1"/>
  <c r="O169" s="1"/>
  <c r="O168" s="1"/>
  <c r="N173"/>
  <c r="N172" s="1"/>
  <c r="O170"/>
  <c r="N170"/>
  <c r="O166"/>
  <c r="N166"/>
  <c r="O165"/>
  <c r="N165"/>
  <c r="N164" s="1"/>
  <c r="O164"/>
  <c r="O162"/>
  <c r="N162"/>
  <c r="O161"/>
  <c r="N161"/>
  <c r="O160"/>
  <c r="N160"/>
  <c r="N159" s="1"/>
  <c r="O159"/>
  <c r="O157"/>
  <c r="N157"/>
  <c r="O155"/>
  <c r="N155"/>
  <c r="O153"/>
  <c r="N153"/>
  <c r="N152" s="1"/>
  <c r="N148" s="1"/>
  <c r="O152"/>
  <c r="O148" s="1"/>
  <c r="O150"/>
  <c r="N150"/>
  <c r="O149"/>
  <c r="N149"/>
  <c r="O146"/>
  <c r="O145" s="1"/>
  <c r="N146"/>
  <c r="N145"/>
  <c r="O143"/>
  <c r="O142" s="1"/>
  <c r="N143"/>
  <c r="N142"/>
  <c r="N141" s="1"/>
  <c r="O138"/>
  <c r="N138"/>
  <c r="O137"/>
  <c r="N137"/>
  <c r="N133" s="1"/>
  <c r="O135"/>
  <c r="O134" s="1"/>
  <c r="N135"/>
  <c r="N134"/>
  <c r="O131"/>
  <c r="N131"/>
  <c r="O130"/>
  <c r="O129" s="1"/>
  <c r="N130"/>
  <c r="N129" s="1"/>
  <c r="O126"/>
  <c r="N126"/>
  <c r="N125" s="1"/>
  <c r="O125"/>
  <c r="O123"/>
  <c r="O122" s="1"/>
  <c r="N123"/>
  <c r="N122" s="1"/>
  <c r="O120"/>
  <c r="N120"/>
  <c r="N119" s="1"/>
  <c r="O119"/>
  <c r="O117"/>
  <c r="O116" s="1"/>
  <c r="N117"/>
  <c r="N116" s="1"/>
  <c r="O114"/>
  <c r="N114"/>
  <c r="N113" s="1"/>
  <c r="O113"/>
  <c r="O109"/>
  <c r="N109"/>
  <c r="N108" s="1"/>
  <c r="N107" s="1"/>
  <c r="O108"/>
  <c r="O107" s="1"/>
  <c r="N105"/>
  <c r="O103"/>
  <c r="N103"/>
  <c r="O102"/>
  <c r="O101" s="1"/>
  <c r="N102"/>
  <c r="N101" s="1"/>
  <c r="O99"/>
  <c r="O98" s="1"/>
  <c r="N99"/>
  <c r="N98" s="1"/>
  <c r="O97"/>
  <c r="N97"/>
  <c r="O94"/>
  <c r="O93" s="1"/>
  <c r="O92" s="1"/>
  <c r="O91" s="1"/>
  <c r="N94"/>
  <c r="N93"/>
  <c r="N92"/>
  <c r="N91" s="1"/>
  <c r="O89"/>
  <c r="O88" s="1"/>
  <c r="N89"/>
  <c r="N88" s="1"/>
  <c r="O86"/>
  <c r="N86"/>
  <c r="O85"/>
  <c r="N85"/>
  <c r="O83"/>
  <c r="N83"/>
  <c r="O82"/>
  <c r="N82"/>
  <c r="O80"/>
  <c r="N80"/>
  <c r="O79"/>
  <c r="N79"/>
  <c r="O77"/>
  <c r="N77"/>
  <c r="O76"/>
  <c r="N76"/>
  <c r="O74"/>
  <c r="N74"/>
  <c r="O73"/>
  <c r="N73"/>
  <c r="O71"/>
  <c r="O70" s="1"/>
  <c r="N71"/>
  <c r="N70"/>
  <c r="O68"/>
  <c r="O67" s="1"/>
  <c r="N68"/>
  <c r="N67" s="1"/>
  <c r="O65"/>
  <c r="N65"/>
  <c r="O64"/>
  <c r="N64"/>
  <c r="O61"/>
  <c r="N61"/>
  <c r="O60"/>
  <c r="O59" s="1"/>
  <c r="N60"/>
  <c r="N59"/>
  <c r="O57"/>
  <c r="O54" s="1"/>
  <c r="N57"/>
  <c r="O55"/>
  <c r="N55"/>
  <c r="N54" s="1"/>
  <c r="O52"/>
  <c r="N52"/>
  <c r="O51"/>
  <c r="N51"/>
  <c r="O49"/>
  <c r="N49"/>
  <c r="O47"/>
  <c r="N47"/>
  <c r="O45"/>
  <c r="N45"/>
  <c r="O44"/>
  <c r="O43" s="1"/>
  <c r="O42" s="1"/>
  <c r="N44"/>
  <c r="N43" s="1"/>
  <c r="O37"/>
  <c r="O36" s="1"/>
  <c r="O35" s="1"/>
  <c r="N37"/>
  <c r="N36" s="1"/>
  <c r="N35" s="1"/>
  <c r="O29"/>
  <c r="N29"/>
  <c r="O28"/>
  <c r="N28"/>
  <c r="N27" s="1"/>
  <c r="O27"/>
  <c r="O25"/>
  <c r="N25"/>
  <c r="O24"/>
  <c r="O16" s="1"/>
  <c r="O15" s="1"/>
  <c r="N24"/>
  <c r="N16" s="1"/>
  <c r="N15" s="1"/>
  <c r="O22"/>
  <c r="N22"/>
  <c r="O20"/>
  <c r="N20"/>
  <c r="O18"/>
  <c r="N18"/>
  <c r="O17"/>
  <c r="N17"/>
  <c r="O13"/>
  <c r="N13"/>
  <c r="O12"/>
  <c r="O10" s="1"/>
  <c r="O9" s="1"/>
  <c r="N12"/>
  <c r="N180" i="110"/>
  <c r="N179" s="1"/>
  <c r="N178" s="1"/>
  <c r="N177" s="1"/>
  <c r="N175"/>
  <c r="N173"/>
  <c r="N172" s="1"/>
  <c r="N170"/>
  <c r="N166"/>
  <c r="N165"/>
  <c r="N164"/>
  <c r="N162"/>
  <c r="N161"/>
  <c r="N160" s="1"/>
  <c r="N159" s="1"/>
  <c r="N157"/>
  <c r="N155"/>
  <c r="N153"/>
  <c r="N150"/>
  <c r="N149"/>
  <c r="N146"/>
  <c r="N145" s="1"/>
  <c r="N141" s="1"/>
  <c r="N143"/>
  <c r="N142"/>
  <c r="N138"/>
  <c r="N137"/>
  <c r="N135"/>
  <c r="N134" s="1"/>
  <c r="N133" s="1"/>
  <c r="N128" s="1"/>
  <c r="N131"/>
  <c r="N130"/>
  <c r="N129" s="1"/>
  <c r="N126"/>
  <c r="N125" s="1"/>
  <c r="N123"/>
  <c r="N122" s="1"/>
  <c r="N120"/>
  <c r="N119" s="1"/>
  <c r="N117"/>
  <c r="N116" s="1"/>
  <c r="N114"/>
  <c r="N113" s="1"/>
  <c r="N109"/>
  <c r="N108" s="1"/>
  <c r="N107" s="1"/>
  <c r="N103"/>
  <c r="N102" s="1"/>
  <c r="N101" s="1"/>
  <c r="N99"/>
  <c r="N97" s="1"/>
  <c r="N94"/>
  <c r="N93" s="1"/>
  <c r="N92" s="1"/>
  <c r="N91" s="1"/>
  <c r="N89"/>
  <c r="N88"/>
  <c r="N86"/>
  <c r="N85"/>
  <c r="N83"/>
  <c r="N82"/>
  <c r="N80"/>
  <c r="N79"/>
  <c r="N76"/>
  <c r="N74"/>
  <c r="N73"/>
  <c r="N71"/>
  <c r="N70" s="1"/>
  <c r="N68"/>
  <c r="N67" s="1"/>
  <c r="N65"/>
  <c r="N64"/>
  <c r="N61"/>
  <c r="N60"/>
  <c r="N59" s="1"/>
  <c r="N57"/>
  <c r="N55"/>
  <c r="N54" s="1"/>
  <c r="N52"/>
  <c r="N51" s="1"/>
  <c r="N49"/>
  <c r="N47"/>
  <c r="N45"/>
  <c r="N44" s="1"/>
  <c r="N37"/>
  <c r="N36" s="1"/>
  <c r="N35" s="1"/>
  <c r="N33"/>
  <c r="N32" s="1"/>
  <c r="N31" s="1"/>
  <c r="N29"/>
  <c r="N28"/>
  <c r="N27"/>
  <c r="N25"/>
  <c r="N24" s="1"/>
  <c r="N16" s="1"/>
  <c r="N15" s="1"/>
  <c r="N22"/>
  <c r="N20"/>
  <c r="N18"/>
  <c r="N17"/>
  <c r="N13"/>
  <c r="N12" s="1"/>
  <c r="F78" i="118" l="1"/>
  <c r="E65" i="117"/>
  <c r="E77" i="118"/>
  <c r="E97"/>
  <c r="E96" s="1"/>
  <c r="F48"/>
  <c r="F66"/>
  <c r="F39"/>
  <c r="F38" s="1"/>
  <c r="E66"/>
  <c r="F161"/>
  <c r="F157"/>
  <c r="E157"/>
  <c r="F53"/>
  <c r="E175"/>
  <c r="E174" s="1"/>
  <c r="E173" s="1"/>
  <c r="E53"/>
  <c r="E133"/>
  <c r="F16"/>
  <c r="F14" s="1"/>
  <c r="F97"/>
  <c r="F96" s="1"/>
  <c r="F91" s="1"/>
  <c r="N112" i="110"/>
  <c r="N111" s="1"/>
  <c r="N152"/>
  <c r="N148" s="1"/>
  <c r="N140" s="1"/>
  <c r="N169"/>
  <c r="N168" s="1"/>
  <c r="O63" i="116"/>
  <c r="O41" s="1"/>
  <c r="N63" i="110"/>
  <c r="F28" i="118"/>
  <c r="F27" s="1"/>
  <c r="E126"/>
  <c r="E39"/>
  <c r="E38" s="1"/>
  <c r="E128"/>
  <c r="E123" s="1"/>
  <c r="F147"/>
  <c r="F143" s="1"/>
  <c r="E155" i="117"/>
  <c r="E97"/>
  <c r="E96" s="1"/>
  <c r="F126" i="118"/>
  <c r="F137"/>
  <c r="F136" s="1"/>
  <c r="E137"/>
  <c r="E136" s="1"/>
  <c r="E16"/>
  <c r="E15" s="1"/>
  <c r="F69"/>
  <c r="F81"/>
  <c r="F133"/>
  <c r="E147"/>
  <c r="E143" s="1"/>
  <c r="E135" s="1"/>
  <c r="E74"/>
  <c r="F17"/>
  <c r="F128"/>
  <c r="F123" s="1"/>
  <c r="E48"/>
  <c r="E71"/>
  <c r="F154"/>
  <c r="E107"/>
  <c r="E106" s="1"/>
  <c r="E168"/>
  <c r="E164" s="1"/>
  <c r="E163" s="1"/>
  <c r="F107"/>
  <c r="F106" s="1"/>
  <c r="F168"/>
  <c r="F164" s="1"/>
  <c r="F163" s="1"/>
  <c r="E28"/>
  <c r="E91"/>
  <c r="E68"/>
  <c r="E156"/>
  <c r="E154" s="1"/>
  <c r="F74"/>
  <c r="F55" s="1"/>
  <c r="E81"/>
  <c r="E161"/>
  <c r="F176"/>
  <c r="F72"/>
  <c r="F60"/>
  <c r="E60"/>
  <c r="F155"/>
  <c r="E28" i="117"/>
  <c r="E52"/>
  <c r="E51" s="1"/>
  <c r="E133"/>
  <c r="E39"/>
  <c r="E38" s="1"/>
  <c r="E68"/>
  <c r="E74"/>
  <c r="E91"/>
  <c r="E128"/>
  <c r="E123" s="1"/>
  <c r="E168"/>
  <c r="E164" s="1"/>
  <c r="E163" s="1"/>
  <c r="E126"/>
  <c r="E59"/>
  <c r="E78"/>
  <c r="E48"/>
  <c r="E27"/>
  <c r="E107"/>
  <c r="E106" s="1"/>
  <c r="E147"/>
  <c r="E143" s="1"/>
  <c r="E137"/>
  <c r="E136" s="1"/>
  <c r="E81"/>
  <c r="E160"/>
  <c r="E159" s="1"/>
  <c r="E154" s="1"/>
  <c r="E176"/>
  <c r="E16"/>
  <c r="E15" s="1"/>
  <c r="E157"/>
  <c r="E72"/>
  <c r="N42" i="116"/>
  <c r="O141"/>
  <c r="O140" s="1"/>
  <c r="N140"/>
  <c r="N10"/>
  <c r="N9" s="1"/>
  <c r="O96"/>
  <c r="O133"/>
  <c r="O128" s="1"/>
  <c r="N169"/>
  <c r="N168" s="1"/>
  <c r="N96"/>
  <c r="N128"/>
  <c r="N112"/>
  <c r="N111" s="1"/>
  <c r="O111"/>
  <c r="N63"/>
  <c r="N11"/>
  <c r="O11"/>
  <c r="N96" i="110"/>
  <c r="N10"/>
  <c r="N9" s="1"/>
  <c r="N11"/>
  <c r="N43"/>
  <c r="N42" s="1"/>
  <c r="N98"/>
  <c r="E14" i="118" l="1"/>
  <c r="F15"/>
  <c r="E26" i="117"/>
  <c r="F135" i="118"/>
  <c r="O40" i="116"/>
  <c r="O182" s="1"/>
  <c r="N41" i="110"/>
  <c r="N40" s="1"/>
  <c r="N182" s="1"/>
  <c r="N41" i="116"/>
  <c r="N40" s="1"/>
  <c r="N182" s="1"/>
  <c r="F26" i="118"/>
  <c r="F9" s="1"/>
  <c r="E55"/>
  <c r="E26"/>
  <c r="E27"/>
  <c r="E14" i="117"/>
  <c r="E55"/>
  <c r="E135"/>
  <c r="F178" i="118" l="1"/>
  <c r="E9" i="117"/>
  <c r="E178" s="1"/>
  <c r="E9" i="118"/>
  <c r="E178" s="1"/>
  <c r="M179" i="116"/>
  <c r="M178" s="1"/>
  <c r="M177" s="1"/>
  <c r="L179"/>
  <c r="L178" s="1"/>
  <c r="L177" s="1"/>
  <c r="K179"/>
  <c r="K178" s="1"/>
  <c r="K177" s="1"/>
  <c r="M176"/>
  <c r="M175" s="1"/>
  <c r="M169" s="1"/>
  <c r="M168" s="1"/>
  <c r="L176"/>
  <c r="K176"/>
  <c r="K175" s="1"/>
  <c r="H176"/>
  <c r="H174" s="1"/>
  <c r="H173" s="1"/>
  <c r="L175"/>
  <c r="H175"/>
  <c r="J174"/>
  <c r="I174"/>
  <c r="I173" s="1"/>
  <c r="J173"/>
  <c r="K171"/>
  <c r="K170"/>
  <c r="L169"/>
  <c r="L168" s="1"/>
  <c r="K169"/>
  <c r="J169"/>
  <c r="K168"/>
  <c r="J168"/>
  <c r="M165"/>
  <c r="L165"/>
  <c r="L164" s="1"/>
  <c r="K165"/>
  <c r="M164"/>
  <c r="M159" s="1"/>
  <c r="K164"/>
  <c r="K159" s="1"/>
  <c r="M161"/>
  <c r="M160" s="1"/>
  <c r="L161"/>
  <c r="L160" s="1"/>
  <c r="K161"/>
  <c r="K160"/>
  <c r="M156"/>
  <c r="M155" s="1"/>
  <c r="L156"/>
  <c r="L155" s="1"/>
  <c r="K156"/>
  <c r="H156"/>
  <c r="H154" s="1"/>
  <c r="H153" s="1"/>
  <c r="K155"/>
  <c r="H155"/>
  <c r="J154"/>
  <c r="I154"/>
  <c r="J153"/>
  <c r="I153"/>
  <c r="K151"/>
  <c r="K148" s="1"/>
  <c r="K141" s="1"/>
  <c r="K140" s="1"/>
  <c r="K150"/>
  <c r="M148"/>
  <c r="L148"/>
  <c r="K144"/>
  <c r="K143"/>
  <c r="M142"/>
  <c r="M141" s="1"/>
  <c r="M140" s="1"/>
  <c r="L142"/>
  <c r="K142"/>
  <c r="L141"/>
  <c r="L140" s="1"/>
  <c r="M137"/>
  <c r="M133" s="1"/>
  <c r="L137"/>
  <c r="L133" s="1"/>
  <c r="K137"/>
  <c r="J136"/>
  <c r="I136"/>
  <c r="H136"/>
  <c r="J135"/>
  <c r="I135"/>
  <c r="H135"/>
  <c r="M134"/>
  <c r="L134"/>
  <c r="K134"/>
  <c r="H134"/>
  <c r="K133"/>
  <c r="K129" s="1"/>
  <c r="J133"/>
  <c r="J129" s="1"/>
  <c r="I133"/>
  <c r="I127" s="1"/>
  <c r="H133"/>
  <c r="H127" s="1"/>
  <c r="J132"/>
  <c r="I132"/>
  <c r="I126" s="1"/>
  <c r="H132"/>
  <c r="J131"/>
  <c r="I131"/>
  <c r="H131"/>
  <c r="K130"/>
  <c r="H130"/>
  <c r="H129"/>
  <c r="H128"/>
  <c r="J126"/>
  <c r="H126"/>
  <c r="M125"/>
  <c r="L125"/>
  <c r="L122" s="1"/>
  <c r="K125"/>
  <c r="K124"/>
  <c r="J124"/>
  <c r="J123" s="1"/>
  <c r="I124"/>
  <c r="I123" s="1"/>
  <c r="H124"/>
  <c r="H123" s="1"/>
  <c r="K123"/>
  <c r="M122"/>
  <c r="K122"/>
  <c r="J122"/>
  <c r="I122"/>
  <c r="H122"/>
  <c r="H119" s="1"/>
  <c r="M119"/>
  <c r="L119"/>
  <c r="K119"/>
  <c r="J119"/>
  <c r="I119"/>
  <c r="H118"/>
  <c r="H117"/>
  <c r="M116"/>
  <c r="M111" s="1"/>
  <c r="M108" s="1"/>
  <c r="M107" s="1"/>
  <c r="L116"/>
  <c r="L111" s="1"/>
  <c r="L108" s="1"/>
  <c r="L107" s="1"/>
  <c r="K116"/>
  <c r="K111" s="1"/>
  <c r="J116"/>
  <c r="I116"/>
  <c r="H116"/>
  <c r="J115"/>
  <c r="J114" s="1"/>
  <c r="I115"/>
  <c r="H115"/>
  <c r="H114" s="1"/>
  <c r="I114"/>
  <c r="M113"/>
  <c r="L113"/>
  <c r="K113"/>
  <c r="J113"/>
  <c r="I113"/>
  <c r="H113"/>
  <c r="J111"/>
  <c r="I111"/>
  <c r="H111"/>
  <c r="K110"/>
  <c r="K108" s="1"/>
  <c r="K107" s="1"/>
  <c r="H110"/>
  <c r="H108" s="1"/>
  <c r="K109"/>
  <c r="H109"/>
  <c r="J108"/>
  <c r="I108"/>
  <c r="H107"/>
  <c r="K104"/>
  <c r="H104"/>
  <c r="H102" s="1"/>
  <c r="K103"/>
  <c r="H103"/>
  <c r="M102"/>
  <c r="M101" s="1"/>
  <c r="L102"/>
  <c r="K102"/>
  <c r="K101" s="1"/>
  <c r="J102"/>
  <c r="J91" s="1"/>
  <c r="I102"/>
  <c r="L101"/>
  <c r="H101"/>
  <c r="H95" s="1"/>
  <c r="M98"/>
  <c r="M97" s="1"/>
  <c r="L98"/>
  <c r="K98"/>
  <c r="K97" s="1"/>
  <c r="J98"/>
  <c r="I98"/>
  <c r="H98"/>
  <c r="L97"/>
  <c r="H97"/>
  <c r="J95"/>
  <c r="I95"/>
  <c r="J94"/>
  <c r="I94"/>
  <c r="H94"/>
  <c r="L93"/>
  <c r="H93"/>
  <c r="H85" s="1"/>
  <c r="M92"/>
  <c r="L92"/>
  <c r="L91" s="1"/>
  <c r="K92"/>
  <c r="K91" s="1"/>
  <c r="J92"/>
  <c r="I92"/>
  <c r="I91" s="1"/>
  <c r="H92"/>
  <c r="M91"/>
  <c r="M85"/>
  <c r="L85"/>
  <c r="K85"/>
  <c r="J85"/>
  <c r="I85"/>
  <c r="M82"/>
  <c r="L82"/>
  <c r="K82"/>
  <c r="J82"/>
  <c r="I82"/>
  <c r="I66" s="1"/>
  <c r="H82"/>
  <c r="H66" s="1"/>
  <c r="M79"/>
  <c r="L79"/>
  <c r="K79"/>
  <c r="M76"/>
  <c r="L76"/>
  <c r="K76"/>
  <c r="J76"/>
  <c r="I76"/>
  <c r="H76"/>
  <c r="M73"/>
  <c r="L73"/>
  <c r="K73"/>
  <c r="M72"/>
  <c r="L72"/>
  <c r="K72"/>
  <c r="K71" s="1"/>
  <c r="H72"/>
  <c r="M71"/>
  <c r="L71"/>
  <c r="H71"/>
  <c r="J66"/>
  <c r="J65" s="1"/>
  <c r="M64"/>
  <c r="L64"/>
  <c r="K64"/>
  <c r="J64"/>
  <c r="J62"/>
  <c r="I62"/>
  <c r="I61" s="1"/>
  <c r="H62"/>
  <c r="H61" s="1"/>
  <c r="J61"/>
  <c r="M60"/>
  <c r="M59" s="1"/>
  <c r="L60"/>
  <c r="L59" s="1"/>
  <c r="K60"/>
  <c r="K59"/>
  <c r="J59"/>
  <c r="I59"/>
  <c r="H59"/>
  <c r="M50"/>
  <c r="L50"/>
  <c r="L49" s="1"/>
  <c r="K50"/>
  <c r="K49" s="1"/>
  <c r="H50"/>
  <c r="M49"/>
  <c r="H49"/>
  <c r="M48"/>
  <c r="M47" s="1"/>
  <c r="L48"/>
  <c r="L44" s="1"/>
  <c r="K48"/>
  <c r="K44" s="1"/>
  <c r="H48"/>
  <c r="H46" s="1"/>
  <c r="H45" s="1"/>
  <c r="K47"/>
  <c r="H47"/>
  <c r="J46"/>
  <c r="I46"/>
  <c r="J45"/>
  <c r="I45"/>
  <c r="H44"/>
  <c r="M43"/>
  <c r="L43"/>
  <c r="K43"/>
  <c r="J42"/>
  <c r="J41" s="1"/>
  <c r="J40" s="1"/>
  <c r="I42"/>
  <c r="H42"/>
  <c r="I41"/>
  <c r="I40"/>
  <c r="M28"/>
  <c r="M63" s="1"/>
  <c r="L28"/>
  <c r="L63" s="1"/>
  <c r="K28"/>
  <c r="K63" s="1"/>
  <c r="J28"/>
  <c r="J75" s="1"/>
  <c r="I28"/>
  <c r="I75" s="1"/>
  <c r="H28"/>
  <c r="H75" s="1"/>
  <c r="H26"/>
  <c r="H25"/>
  <c r="M24"/>
  <c r="L24"/>
  <c r="K24"/>
  <c r="K15" s="1"/>
  <c r="J24"/>
  <c r="J15" s="1"/>
  <c r="I24"/>
  <c r="I15" s="1"/>
  <c r="H24"/>
  <c r="H15" s="1"/>
  <c r="M17"/>
  <c r="L17"/>
  <c r="K17"/>
  <c r="M16"/>
  <c r="L16"/>
  <c r="K16"/>
  <c r="J16"/>
  <c r="I16"/>
  <c r="H16"/>
  <c r="M15"/>
  <c r="L15"/>
  <c r="H14"/>
  <c r="H12" s="1"/>
  <c r="H10" s="1"/>
  <c r="H13"/>
  <c r="M12"/>
  <c r="L12"/>
  <c r="K12"/>
  <c r="J12"/>
  <c r="I12"/>
  <c r="I10" s="1"/>
  <c r="H41" l="1"/>
  <c r="H40" s="1"/>
  <c r="H73"/>
  <c r="H74"/>
  <c r="L42"/>
  <c r="L41" s="1"/>
  <c r="L10"/>
  <c r="L9" s="1"/>
  <c r="J9"/>
  <c r="J10"/>
  <c r="K42"/>
  <c r="K41" s="1"/>
  <c r="K10"/>
  <c r="K9" s="1"/>
  <c r="I64"/>
  <c r="I65"/>
  <c r="H64"/>
  <c r="H65"/>
  <c r="L159"/>
  <c r="J73"/>
  <c r="J74"/>
  <c r="I73"/>
  <c r="I74"/>
  <c r="M129"/>
  <c r="M130"/>
  <c r="M128"/>
  <c r="L129"/>
  <c r="L130"/>
  <c r="L128"/>
  <c r="H91"/>
  <c r="M10"/>
  <c r="M9" s="1"/>
  <c r="L47"/>
  <c r="K93"/>
  <c r="I129"/>
  <c r="I9"/>
  <c r="H9"/>
  <c r="K128"/>
  <c r="J128"/>
  <c r="I128"/>
  <c r="J127"/>
  <c r="M44"/>
  <c r="M42" s="1"/>
  <c r="M41" s="1"/>
  <c r="M93"/>
  <c r="M182" l="1"/>
  <c r="K40"/>
  <c r="K182" s="1"/>
  <c r="L182"/>
  <c r="L40"/>
  <c r="M40"/>
  <c r="K144" i="110" l="1"/>
  <c r="L148"/>
  <c r="M148"/>
  <c r="K150"/>
  <c r="M179" l="1"/>
  <c r="L179"/>
  <c r="K179"/>
  <c r="M176"/>
  <c r="M175" s="1"/>
  <c r="M169" s="1"/>
  <c r="M168" s="1"/>
  <c r="L176"/>
  <c r="L175" s="1"/>
  <c r="K176"/>
  <c r="K175" s="1"/>
  <c r="H176"/>
  <c r="H174" s="1"/>
  <c r="H173" s="1"/>
  <c r="H175"/>
  <c r="J174"/>
  <c r="J173" s="1"/>
  <c r="I174"/>
  <c r="I173" s="1"/>
  <c r="K171"/>
  <c r="K170"/>
  <c r="L169"/>
  <c r="L168" s="1"/>
  <c r="K169"/>
  <c r="K168" s="1"/>
  <c r="J169"/>
  <c r="J168" s="1"/>
  <c r="M165"/>
  <c r="M164" s="1"/>
  <c r="L165"/>
  <c r="L164" s="1"/>
  <c r="K165"/>
  <c r="K164" s="1"/>
  <c r="M161"/>
  <c r="M160" s="1"/>
  <c r="L161"/>
  <c r="L160" s="1"/>
  <c r="K161"/>
  <c r="K160" s="1"/>
  <c r="M156"/>
  <c r="M155" s="1"/>
  <c r="L156"/>
  <c r="L155" s="1"/>
  <c r="K156"/>
  <c r="K155" s="1"/>
  <c r="H156"/>
  <c r="H154" s="1"/>
  <c r="H153" s="1"/>
  <c r="H155"/>
  <c r="J154"/>
  <c r="J153" s="1"/>
  <c r="I154"/>
  <c r="I153" s="1"/>
  <c r="K151"/>
  <c r="K148" s="1"/>
  <c r="K143"/>
  <c r="M142"/>
  <c r="L142"/>
  <c r="K142"/>
  <c r="M137"/>
  <c r="M133" s="1"/>
  <c r="L137"/>
  <c r="L133" s="1"/>
  <c r="K137"/>
  <c r="K133" s="1"/>
  <c r="J136"/>
  <c r="I136"/>
  <c r="H136"/>
  <c r="J135"/>
  <c r="I135"/>
  <c r="H135"/>
  <c r="M134"/>
  <c r="L134"/>
  <c r="K134"/>
  <c r="H134"/>
  <c r="J133"/>
  <c r="J129" s="1"/>
  <c r="I133"/>
  <c r="I129" s="1"/>
  <c r="H133"/>
  <c r="H129" s="1"/>
  <c r="J132"/>
  <c r="J126" s="1"/>
  <c r="I132"/>
  <c r="I126" s="1"/>
  <c r="H132"/>
  <c r="H126" s="1"/>
  <c r="J131"/>
  <c r="I131"/>
  <c r="H131"/>
  <c r="H130"/>
  <c r="M125"/>
  <c r="L125"/>
  <c r="K125"/>
  <c r="J124"/>
  <c r="J123" s="1"/>
  <c r="H124"/>
  <c r="H123" s="1"/>
  <c r="K124"/>
  <c r="I124"/>
  <c r="I123" s="1"/>
  <c r="K123"/>
  <c r="H122"/>
  <c r="J122"/>
  <c r="I122"/>
  <c r="I119" s="1"/>
  <c r="H118"/>
  <c r="H116" s="1"/>
  <c r="H117"/>
  <c r="J116"/>
  <c r="I116"/>
  <c r="J115"/>
  <c r="J114" s="1"/>
  <c r="I115"/>
  <c r="I114" s="1"/>
  <c r="H115"/>
  <c r="H114" s="1"/>
  <c r="M113"/>
  <c r="L113"/>
  <c r="K113"/>
  <c r="H113"/>
  <c r="J113"/>
  <c r="I113"/>
  <c r="J111"/>
  <c r="I111"/>
  <c r="H111"/>
  <c r="K110"/>
  <c r="H110"/>
  <c r="H108" s="1"/>
  <c r="K109"/>
  <c r="H109"/>
  <c r="J108"/>
  <c r="I108"/>
  <c r="H107"/>
  <c r="K104"/>
  <c r="K102" s="1"/>
  <c r="K101" s="1"/>
  <c r="H104"/>
  <c r="H102" s="1"/>
  <c r="K103"/>
  <c r="H103"/>
  <c r="M102"/>
  <c r="M93" s="1"/>
  <c r="L102"/>
  <c r="L101" s="1"/>
  <c r="J102"/>
  <c r="I102"/>
  <c r="H101"/>
  <c r="H95" s="1"/>
  <c r="M98"/>
  <c r="M97" s="1"/>
  <c r="L98"/>
  <c r="L97" s="1"/>
  <c r="K98"/>
  <c r="K97" s="1"/>
  <c r="J98"/>
  <c r="I98"/>
  <c r="H98"/>
  <c r="H97"/>
  <c r="J95"/>
  <c r="I95"/>
  <c r="J94"/>
  <c r="I94"/>
  <c r="H94"/>
  <c r="H93"/>
  <c r="H85" s="1"/>
  <c r="L92"/>
  <c r="L91" s="1"/>
  <c r="K92"/>
  <c r="K91" s="1"/>
  <c r="M92"/>
  <c r="M91" s="1"/>
  <c r="J92"/>
  <c r="J82" s="1"/>
  <c r="J66" s="1"/>
  <c r="I92"/>
  <c r="H92"/>
  <c r="M85"/>
  <c r="L85"/>
  <c r="K85"/>
  <c r="J85"/>
  <c r="I85"/>
  <c r="M82"/>
  <c r="L82"/>
  <c r="K82"/>
  <c r="M79"/>
  <c r="L79"/>
  <c r="K79"/>
  <c r="M76"/>
  <c r="L76"/>
  <c r="K76"/>
  <c r="J76"/>
  <c r="I76"/>
  <c r="H76"/>
  <c r="M73"/>
  <c r="L73"/>
  <c r="K73"/>
  <c r="M72"/>
  <c r="M71" s="1"/>
  <c r="L72"/>
  <c r="L71" s="1"/>
  <c r="K72"/>
  <c r="K71" s="1"/>
  <c r="H72"/>
  <c r="H71"/>
  <c r="M64"/>
  <c r="L64"/>
  <c r="K64"/>
  <c r="J62"/>
  <c r="J61" s="1"/>
  <c r="I62"/>
  <c r="I61" s="1"/>
  <c r="H62"/>
  <c r="H61" s="1"/>
  <c r="M60"/>
  <c r="M59" s="1"/>
  <c r="L60"/>
  <c r="L59" s="1"/>
  <c r="K60"/>
  <c r="K59" s="1"/>
  <c r="J59"/>
  <c r="I59"/>
  <c r="H59"/>
  <c r="M50"/>
  <c r="M49" s="1"/>
  <c r="L50"/>
  <c r="L49" s="1"/>
  <c r="K50"/>
  <c r="K49" s="1"/>
  <c r="H50"/>
  <c r="H49"/>
  <c r="M48"/>
  <c r="M47" s="1"/>
  <c r="L48"/>
  <c r="L44" s="1"/>
  <c r="K48"/>
  <c r="K47" s="1"/>
  <c r="H48"/>
  <c r="H46" s="1"/>
  <c r="H45" s="1"/>
  <c r="H47"/>
  <c r="J46"/>
  <c r="J45" s="1"/>
  <c r="I46"/>
  <c r="I45" s="1"/>
  <c r="H44"/>
  <c r="M43"/>
  <c r="L43"/>
  <c r="K43"/>
  <c r="J42"/>
  <c r="J41" s="1"/>
  <c r="J40" s="1"/>
  <c r="I42"/>
  <c r="H42"/>
  <c r="M28"/>
  <c r="L28"/>
  <c r="K28"/>
  <c r="J28"/>
  <c r="J75" s="1"/>
  <c r="I28"/>
  <c r="I75" s="1"/>
  <c r="H28"/>
  <c r="H75" s="1"/>
  <c r="H26"/>
  <c r="H25"/>
  <c r="M24"/>
  <c r="L24"/>
  <c r="K24"/>
  <c r="J24"/>
  <c r="J15" s="1"/>
  <c r="I24"/>
  <c r="I15" s="1"/>
  <c r="H24"/>
  <c r="H15" s="1"/>
  <c r="M17"/>
  <c r="L17"/>
  <c r="K17"/>
  <c r="M16"/>
  <c r="L16"/>
  <c r="K16"/>
  <c r="J16"/>
  <c r="I16"/>
  <c r="H16"/>
  <c r="H14"/>
  <c r="H12" s="1"/>
  <c r="H13"/>
  <c r="M12"/>
  <c r="L12"/>
  <c r="K12"/>
  <c r="J12"/>
  <c r="I12"/>
  <c r="H128" l="1"/>
  <c r="M101"/>
  <c r="J128"/>
  <c r="I128"/>
  <c r="K44"/>
  <c r="K42" s="1"/>
  <c r="L47"/>
  <c r="L159"/>
  <c r="K141"/>
  <c r="K140" s="1"/>
  <c r="L178"/>
  <c r="L177" s="1"/>
  <c r="L63"/>
  <c r="L129"/>
  <c r="L130"/>
  <c r="K119"/>
  <c r="M119"/>
  <c r="L119"/>
  <c r="H127"/>
  <c r="K178"/>
  <c r="K177" s="1"/>
  <c r="M15"/>
  <c r="K116"/>
  <c r="J9"/>
  <c r="I91"/>
  <c r="K93"/>
  <c r="K122"/>
  <c r="M178"/>
  <c r="M177" s="1"/>
  <c r="H9"/>
  <c r="I10"/>
  <c r="K15"/>
  <c r="I41"/>
  <c r="I40" s="1"/>
  <c r="J119"/>
  <c r="L122"/>
  <c r="L141"/>
  <c r="L140" s="1"/>
  <c r="L128"/>
  <c r="H91"/>
  <c r="H82"/>
  <c r="H66" s="1"/>
  <c r="H64" s="1"/>
  <c r="K129"/>
  <c r="K130"/>
  <c r="K128"/>
  <c r="M129"/>
  <c r="M130"/>
  <c r="M128"/>
  <c r="J10"/>
  <c r="M44"/>
  <c r="J91"/>
  <c r="L116"/>
  <c r="M116"/>
  <c r="J127"/>
  <c r="J64"/>
  <c r="J65"/>
  <c r="L42"/>
  <c r="L10"/>
  <c r="K159"/>
  <c r="M159"/>
  <c r="I9"/>
  <c r="L15"/>
  <c r="K63"/>
  <c r="M63"/>
  <c r="L93"/>
  <c r="M122"/>
  <c r="M141"/>
  <c r="M140" s="1"/>
  <c r="H41"/>
  <c r="H40" s="1"/>
  <c r="H119"/>
  <c r="H10"/>
  <c r="H74"/>
  <c r="H73"/>
  <c r="J74"/>
  <c r="J73"/>
  <c r="I73"/>
  <c r="I74"/>
  <c r="I82"/>
  <c r="I66" s="1"/>
  <c r="I127"/>
  <c r="K41" l="1"/>
  <c r="L41"/>
  <c r="K10"/>
  <c r="K9" s="1"/>
  <c r="L111"/>
  <c r="L108" s="1"/>
  <c r="L107" s="1"/>
  <c r="K111"/>
  <c r="K108" s="1"/>
  <c r="K107" s="1"/>
  <c r="H65"/>
  <c r="M111"/>
  <c r="M108" s="1"/>
  <c r="M107" s="1"/>
  <c r="M10"/>
  <c r="M9" s="1"/>
  <c r="M42"/>
  <c r="M41" s="1"/>
  <c r="L9"/>
  <c r="I64"/>
  <c r="I65"/>
  <c r="L40" l="1"/>
  <c r="L182" s="1"/>
  <c r="K40"/>
  <c r="K182" s="1"/>
  <c r="M40"/>
  <c r="M182" s="1"/>
  <c r="L66" i="75" l="1"/>
  <c r="K66"/>
  <c r="J66"/>
  <c r="I66"/>
  <c r="H66"/>
  <c r="G66"/>
  <c r="P64" l="1"/>
  <c r="O64"/>
  <c r="N64"/>
  <c r="M64"/>
  <c r="P63"/>
  <c r="O63"/>
  <c r="N63"/>
  <c r="M63"/>
  <c r="I63"/>
  <c r="L62"/>
  <c r="K62"/>
  <c r="J62" l="1"/>
  <c r="I62"/>
  <c r="H62"/>
  <c r="G62"/>
  <c r="F62"/>
  <c r="E62"/>
  <c r="P61"/>
  <c r="O61"/>
  <c r="N61"/>
  <c r="M61"/>
  <c r="L61"/>
  <c r="K61"/>
  <c r="J61"/>
  <c r="I61"/>
  <c r="H61"/>
  <c r="G61"/>
  <c r="P60"/>
  <c r="O60"/>
  <c r="N60"/>
  <c r="M60"/>
  <c r="P59"/>
  <c r="O59"/>
  <c r="N59"/>
  <c r="M59"/>
  <c r="L58"/>
  <c r="K58"/>
  <c r="J58"/>
  <c r="O58" s="1"/>
  <c r="I58"/>
  <c r="H58"/>
  <c r="H57" s="1"/>
  <c r="G58"/>
  <c r="L57"/>
  <c r="K57"/>
  <c r="F57"/>
  <c r="E57"/>
  <c r="D57"/>
  <c r="J57" l="1"/>
  <c r="G57"/>
  <c r="I57"/>
  <c r="N58"/>
  <c r="P58"/>
  <c r="P57"/>
  <c r="O57" s="1"/>
  <c r="M58"/>
  <c r="J56"/>
  <c r="I56" s="1"/>
  <c r="H56"/>
  <c r="L54"/>
  <c r="L53" s="1"/>
  <c r="K54"/>
  <c r="J54"/>
  <c r="J53" s="1"/>
  <c r="I53" s="1"/>
  <c r="I54"/>
  <c r="H54"/>
  <c r="H53" s="1"/>
  <c r="G53" s="1"/>
  <c r="G54"/>
  <c r="F54"/>
  <c r="E54"/>
  <c r="D54"/>
  <c r="D53" s="1"/>
  <c r="F53"/>
  <c r="E53" s="1"/>
  <c r="P52"/>
  <c r="P50" s="1"/>
  <c r="O52"/>
  <c r="N52"/>
  <c r="N50" s="1"/>
  <c r="M52"/>
  <c r="I52"/>
  <c r="L51"/>
  <c r="K51"/>
  <c r="J51"/>
  <c r="I51" s="1"/>
  <c r="H51"/>
  <c r="G51"/>
  <c r="O50"/>
  <c r="M50"/>
  <c r="L50"/>
  <c r="K50"/>
  <c r="J50"/>
  <c r="H50"/>
  <c r="G50"/>
  <c r="F50"/>
  <c r="E50"/>
  <c r="D50"/>
  <c r="K53" l="1"/>
  <c r="N57"/>
  <c r="M57" s="1"/>
  <c r="G56"/>
  <c r="G49" s="1"/>
  <c r="I50"/>
  <c r="F52"/>
  <c r="E52" s="1"/>
  <c r="D52" s="1"/>
  <c r="P51" s="1"/>
  <c r="O51" s="1"/>
  <c r="N51" s="1"/>
  <c r="M51" s="1"/>
  <c r="P56"/>
  <c r="O56" s="1"/>
  <c r="J49"/>
  <c r="I49" s="1"/>
  <c r="H49" s="1"/>
  <c r="K47"/>
  <c r="L47" s="1"/>
  <c r="F47"/>
  <c r="E47"/>
  <c r="D47"/>
  <c r="P49" l="1"/>
  <c r="P48"/>
  <c r="N56"/>
  <c r="O49"/>
  <c r="J46"/>
  <c r="F46"/>
  <c r="E46"/>
  <c r="E45" s="1"/>
  <c r="D46"/>
  <c r="D45" s="1"/>
  <c r="I45"/>
  <c r="H45"/>
  <c r="H44" s="1"/>
  <c r="G45"/>
  <c r="F45" s="1"/>
  <c r="P46" l="1"/>
  <c r="P45" s="1"/>
  <c r="N46"/>
  <c r="K46"/>
  <c r="K45" s="1"/>
  <c r="O46"/>
  <c r="M46"/>
  <c r="G44"/>
  <c r="F44" s="1"/>
  <c r="E44" s="1"/>
  <c r="D44" s="1"/>
  <c r="J45"/>
  <c r="M56"/>
  <c r="N49"/>
  <c r="O48"/>
  <c r="N48" s="1"/>
  <c r="K42"/>
  <c r="F42" s="1"/>
  <c r="E42" s="1"/>
  <c r="D42" s="1"/>
  <c r="L46" l="1"/>
  <c r="O45"/>
  <c r="N45" s="1"/>
  <c r="M45" s="1"/>
  <c r="L45" s="1"/>
  <c r="P44"/>
  <c r="O44" s="1"/>
  <c r="N44" s="1"/>
  <c r="M44" s="1"/>
  <c r="L44" s="1"/>
  <c r="K44" s="1"/>
  <c r="J44" s="1"/>
  <c r="L56"/>
  <c r="M49"/>
  <c r="M48" s="1"/>
  <c r="K41"/>
  <c r="J41"/>
  <c r="I41"/>
  <c r="H41"/>
  <c r="G41"/>
  <c r="F41" s="1"/>
  <c r="E41" s="1"/>
  <c r="D41" s="1"/>
  <c r="K56" l="1"/>
  <c r="K49" s="1"/>
  <c r="L49"/>
  <c r="L48" s="1"/>
  <c r="K48" s="1"/>
  <c r="J48" s="1"/>
  <c r="I48" s="1"/>
  <c r="H48" s="1"/>
  <c r="G48" s="1"/>
  <c r="I44"/>
  <c r="J43"/>
  <c r="P43"/>
  <c r="O43" s="1"/>
  <c r="N43" s="1"/>
  <c r="M43" s="1"/>
  <c r="L43" s="1"/>
  <c r="K43" s="1"/>
  <c r="I40"/>
  <c r="I39" s="1"/>
  <c r="H40"/>
  <c r="G40"/>
  <c r="F40" s="1"/>
  <c r="E40" s="1"/>
  <c r="D40" s="1"/>
  <c r="H39"/>
  <c r="I38"/>
  <c r="F38"/>
  <c r="I37"/>
  <c r="G37"/>
  <c r="F37"/>
  <c r="D37"/>
  <c r="I36"/>
  <c r="E36"/>
  <c r="D36" s="1"/>
  <c r="H35"/>
  <c r="P34"/>
  <c r="O34"/>
  <c r="N34"/>
  <c r="M34"/>
  <c r="K34"/>
  <c r="P33" s="1"/>
  <c r="O33" s="1"/>
  <c r="J33"/>
  <c r="I33"/>
  <c r="H33"/>
  <c r="G33"/>
  <c r="E33"/>
  <c r="D33"/>
  <c r="O32"/>
  <c r="N32"/>
  <c r="M32"/>
  <c r="K32"/>
  <c r="G32"/>
  <c r="F32"/>
  <c r="E32"/>
  <c r="P31"/>
  <c r="O31"/>
  <c r="N31"/>
  <c r="M31"/>
  <c r="J31"/>
  <c r="K31" s="1"/>
  <c r="I31"/>
  <c r="H31"/>
  <c r="G31" s="1"/>
  <c r="F31" s="1"/>
  <c r="E31" s="1"/>
  <c r="I30"/>
  <c r="F30"/>
  <c r="J30" l="1"/>
  <c r="K30" s="1"/>
  <c r="D32"/>
  <c r="L32"/>
  <c r="G39"/>
  <c r="D31"/>
  <c r="P30" s="1"/>
  <c r="O30" s="1"/>
  <c r="N30" s="1"/>
  <c r="M30" s="1"/>
  <c r="N33"/>
  <c r="M33" s="1"/>
  <c r="E35"/>
  <c r="D35" s="1"/>
  <c r="L30"/>
  <c r="L31"/>
  <c r="H30"/>
  <c r="G30" s="1"/>
  <c r="K33"/>
  <c r="L34"/>
  <c r="L33" s="1"/>
  <c r="G36"/>
  <c r="F36" s="1"/>
  <c r="I43"/>
  <c r="H43" s="1"/>
  <c r="G43" s="1"/>
  <c r="L42" s="1"/>
  <c r="L41" s="1"/>
  <c r="J29"/>
  <c r="I29" s="1"/>
  <c r="H28"/>
  <c r="F28"/>
  <c r="H27"/>
  <c r="F27"/>
  <c r="D27"/>
  <c r="H26"/>
  <c r="I26" s="1"/>
  <c r="F26"/>
  <c r="E26"/>
  <c r="D26"/>
  <c r="H25"/>
  <c r="F25"/>
  <c r="E25"/>
  <c r="D25"/>
  <c r="K29" l="1"/>
  <c r="L29" s="1"/>
  <c r="P29"/>
  <c r="H29"/>
  <c r="G29" s="1"/>
  <c r="G35"/>
  <c r="F35" s="1"/>
  <c r="K24"/>
  <c r="J24"/>
  <c r="I24" s="1"/>
  <c r="H24" s="1"/>
  <c r="G24" s="1"/>
  <c r="F24" s="1"/>
  <c r="E24"/>
  <c r="D24" s="1"/>
  <c r="O29" l="1"/>
  <c r="P24"/>
  <c r="J23"/>
  <c r="F23"/>
  <c r="F22" s="1"/>
  <c r="F21" s="1"/>
  <c r="P22"/>
  <c r="P21" s="1"/>
  <c r="I22"/>
  <c r="I21" s="1"/>
  <c r="H22"/>
  <c r="G22"/>
  <c r="G21" s="1"/>
  <c r="D22"/>
  <c r="H21"/>
  <c r="E21"/>
  <c r="D21"/>
  <c r="I20"/>
  <c r="F20"/>
  <c r="O19"/>
  <c r="N19"/>
  <c r="M19"/>
  <c r="I19"/>
  <c r="F19"/>
  <c r="N29" l="1"/>
  <c r="O24"/>
  <c r="N23"/>
  <c r="N22" s="1"/>
  <c r="N21" s="1"/>
  <c r="K23"/>
  <c r="O23"/>
  <c r="O22" s="1"/>
  <c r="O21" s="1"/>
  <c r="M23"/>
  <c r="J22"/>
  <c r="J21" s="1"/>
  <c r="P18"/>
  <c r="O18"/>
  <c r="N18"/>
  <c r="M18"/>
  <c r="J18"/>
  <c r="I18" s="1"/>
  <c r="H18"/>
  <c r="G18"/>
  <c r="E18"/>
  <c r="D18"/>
  <c r="P17"/>
  <c r="O17"/>
  <c r="N17"/>
  <c r="M17"/>
  <c r="I17"/>
  <c r="I16"/>
  <c r="O15"/>
  <c r="N15"/>
  <c r="M15"/>
  <c r="I15"/>
  <c r="I14" s="1"/>
  <c r="F15"/>
  <c r="P14"/>
  <c r="O14" s="1"/>
  <c r="N14" s="1"/>
  <c r="M14" s="1"/>
  <c r="J14"/>
  <c r="K14" s="1"/>
  <c r="H14"/>
  <c r="G14"/>
  <c r="I13"/>
  <c r="F13"/>
  <c r="O12"/>
  <c r="N12"/>
  <c r="M12"/>
  <c r="K12"/>
  <c r="L12" s="1"/>
  <c r="F12"/>
  <c r="P11" s="1"/>
  <c r="N11"/>
  <c r="H11"/>
  <c r="G11"/>
  <c r="E11"/>
  <c r="D11"/>
  <c r="G10"/>
  <c r="O11" l="1"/>
  <c r="F18"/>
  <c r="M29"/>
  <c r="M24" s="1"/>
  <c r="L24" s="1"/>
  <c r="N24"/>
  <c r="L14"/>
  <c r="P10"/>
  <c r="O10" s="1"/>
  <c r="N10" s="1"/>
  <c r="M10" s="1"/>
  <c r="F11"/>
  <c r="F10" s="1"/>
  <c r="F9" s="1"/>
  <c r="I11"/>
  <c r="M11"/>
  <c r="L23"/>
  <c r="M22"/>
  <c r="M21" s="1"/>
  <c r="E10"/>
  <c r="D10" s="1"/>
  <c r="D9" s="1"/>
  <c r="J66" i="59"/>
  <c r="J65"/>
  <c r="H65"/>
  <c r="J63"/>
  <c r="H63"/>
  <c r="J61"/>
  <c r="H61"/>
  <c r="J59"/>
  <c r="B58"/>
  <c r="H58" s="1"/>
  <c r="H57"/>
  <c r="H56"/>
  <c r="O9" i="75" l="1"/>
  <c r="N9" s="1"/>
  <c r="E9"/>
  <c r="F61"/>
  <c r="M9"/>
  <c r="P9"/>
  <c r="P65" s="1"/>
  <c r="O65" s="1"/>
  <c r="N65" s="1"/>
  <c r="H55" i="59"/>
  <c r="H54"/>
  <c r="H53"/>
  <c r="B52"/>
  <c r="J50"/>
  <c r="H49"/>
  <c r="B49"/>
  <c r="B48"/>
  <c r="J46"/>
  <c r="H45"/>
  <c r="H44"/>
  <c r="H42"/>
  <c r="H41"/>
  <c r="J38"/>
  <c r="J62" s="1"/>
  <c r="H37"/>
  <c r="H36"/>
  <c r="H35"/>
  <c r="H46" l="1"/>
  <c r="H40"/>
  <c r="M65" i="75"/>
  <c r="E61"/>
  <c r="F65"/>
  <c r="F63"/>
  <c r="H38" i="59"/>
  <c r="H48"/>
  <c r="H50" s="1"/>
  <c r="H52"/>
  <c r="H59" s="1"/>
  <c r="G30"/>
  <c r="H30" s="1"/>
  <c r="H31" l="1"/>
  <c r="H29" s="1"/>
  <c r="D61" i="75"/>
  <c r="E63"/>
  <c r="E65"/>
  <c r="D25" i="59"/>
  <c r="H25" s="1"/>
  <c r="H24"/>
  <c r="H23"/>
  <c r="E22"/>
  <c r="H21"/>
  <c r="H20"/>
  <c r="H19"/>
  <c r="H18"/>
  <c r="H15"/>
  <c r="B9"/>
  <c r="H8"/>
  <c r="H7"/>
  <c r="H6"/>
  <c r="H4"/>
  <c r="H5" s="1"/>
  <c r="H9" l="1"/>
  <c r="J5"/>
  <c r="H22"/>
  <c r="H26" s="1"/>
  <c r="H32" s="1"/>
  <c r="D65" i="75"/>
  <c r="D63"/>
  <c r="P62" s="1"/>
  <c r="O62" s="1"/>
  <c r="N62" s="1"/>
  <c r="M62" s="1"/>
  <c r="J31" i="59" l="1"/>
  <c r="H16" l="1"/>
  <c r="H27"/>
  <c r="J27" s="1"/>
  <c r="H33"/>
  <c r="J33"/>
  <c r="H10"/>
  <c r="J10"/>
  <c r="K15" i="75"/>
  <c r="L15" s="1"/>
  <c r="L11" s="1"/>
  <c r="L10" s="1"/>
  <c r="J13"/>
  <c r="K13"/>
  <c r="L13"/>
  <c r="J16"/>
  <c r="K16"/>
  <c r="L16"/>
  <c r="K17"/>
  <c r="L17" s="1"/>
  <c r="K18"/>
  <c r="L18"/>
  <c r="K22"/>
  <c r="L22"/>
  <c r="L21"/>
  <c r="I35"/>
  <c r="J35" s="1"/>
  <c r="K35" s="1"/>
  <c r="L35" s="1"/>
  <c r="K21"/>
  <c r="J11"/>
  <c r="J10"/>
  <c r="J40"/>
  <c r="J39" s="1"/>
  <c r="I10"/>
  <c r="I9" s="1"/>
  <c r="I65" s="1"/>
  <c r="H10"/>
  <c r="J16" i="59"/>
  <c r="J68"/>
  <c r="J70"/>
  <c r="J72" s="1"/>
  <c r="H9" i="75"/>
  <c r="K19"/>
  <c r="L19"/>
  <c r="K20"/>
  <c r="L20"/>
  <c r="I28"/>
  <c r="J28"/>
  <c r="K28" s="1"/>
  <c r="L28" s="1"/>
  <c r="M28" s="1"/>
  <c r="N28" s="1"/>
  <c r="O28" s="1"/>
  <c r="P28" s="1"/>
  <c r="I25"/>
  <c r="J25"/>
  <c r="K25" s="1"/>
  <c r="L25" s="1"/>
  <c r="M25" s="1"/>
  <c r="N25" s="1"/>
  <c r="O25" s="1"/>
  <c r="P25" s="1"/>
  <c r="I27"/>
  <c r="J27"/>
  <c r="K27" s="1"/>
  <c r="L27" s="1"/>
  <c r="M27" s="1"/>
  <c r="N27" s="1"/>
  <c r="O27" s="1"/>
  <c r="P27" s="1"/>
  <c r="J26"/>
  <c r="K26"/>
  <c r="L26" s="1"/>
  <c r="M26" s="1"/>
  <c r="N26" s="1"/>
  <c r="O26" s="1"/>
  <c r="P26" s="1"/>
  <c r="L40"/>
  <c r="L39"/>
  <c r="K40"/>
  <c r="K39" s="1"/>
  <c r="J37"/>
  <c r="K37"/>
  <c r="L37"/>
  <c r="J38"/>
  <c r="K38" s="1"/>
  <c r="L38" s="1"/>
  <c r="J36"/>
  <c r="K36" s="1"/>
  <c r="L36" s="1"/>
  <c r="H65"/>
  <c r="G9"/>
  <c r="G65" s="1"/>
  <c r="H67"/>
  <c r="H69"/>
  <c r="L9" l="1"/>
  <c r="L65" s="1"/>
  <c r="G69"/>
  <c r="G67"/>
  <c r="J9"/>
  <c r="I69"/>
  <c r="I67"/>
  <c r="K11"/>
  <c r="K10" s="1"/>
  <c r="K9" s="1"/>
  <c r="K65" s="1"/>
  <c r="R40" l="1"/>
  <c r="J65"/>
  <c r="K69"/>
  <c r="K67"/>
  <c r="L67"/>
  <c r="L69"/>
  <c r="J67" l="1"/>
  <c r="J69"/>
  <c r="J72"/>
  <c r="J73" s="1"/>
  <c r="J9" i="119" l="1"/>
  <c r="J37" s="1"/>
</calcChain>
</file>

<file path=xl/sharedStrings.xml><?xml version="1.0" encoding="utf-8"?>
<sst xmlns="http://schemas.openxmlformats.org/spreadsheetml/2006/main" count="3395" uniqueCount="564">
  <si>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</si>
  <si>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</si>
  <si>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</si>
  <si>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</si>
  <si>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</si>
  <si>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</si>
  <si>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</si>
  <si>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</si>
  <si>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</si>
  <si>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</si>
  <si>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</si>
  <si>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</si>
  <si>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</si>
  <si>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</si>
  <si>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</si>
  <si>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</si>
  <si>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</si>
  <si>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</si>
  <si>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</si>
  <si>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</si>
  <si>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</si>
  <si>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</si>
  <si>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</si>
  <si>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</si>
  <si>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</si>
  <si>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</si>
  <si>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</si>
  <si>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</si>
  <si>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</si>
  <si>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</si>
  <si>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</si>
  <si>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</si>
  <si>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</si>
  <si>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</si>
  <si>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</si>
  <si>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</si>
  <si>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</si>
  <si>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</si>
  <si>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</si>
  <si>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</si>
  <si>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</si>
  <si>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</si>
  <si>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</si>
  <si>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</si>
  <si>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</si>
  <si>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</si>
  <si>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</si>
  <si>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</si>
  <si>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</si>
  <si>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</si>
  <si>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</si>
  <si>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</si>
  <si>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</si>
  <si>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</si>
  <si>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</si>
  <si>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</si>
  <si>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</si>
  <si>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</si>
  <si>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</si>
  <si>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</si>
  <si>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</si>
  <si>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</si>
  <si>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</si>
  <si>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</si>
  <si>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</si>
  <si>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</si>
  <si>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</si>
  <si>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</si>
  <si>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</si>
  <si>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</si>
  <si>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</si>
  <si>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</si>
  <si>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</si>
  <si>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</si>
  <si>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</si>
  <si>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</si>
  <si>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</si>
  <si>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</si>
  <si>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</si>
  <si>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</si>
  <si>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</si>
  <si>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</si>
  <si>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</si>
  <si>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</si>
  <si>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</si>
  <si>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</si>
  <si>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</si>
  <si>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</si>
  <si>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</si>
  <si>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</si>
  <si>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</si>
  <si>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</si>
  <si>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</si>
  <si>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</si>
  <si>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</si>
  <si>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</si>
  <si>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</si>
  <si>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</si>
  <si>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</si>
  <si>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</si>
  <si>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</si>
  <si>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</si>
  <si>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</si>
  <si>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</si>
  <si>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</si>
  <si>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</si>
  <si>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</si>
  <si>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</si>
  <si>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</si>
  <si>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</si>
  <si>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</si>
  <si>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</si>
  <si>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</si>
  <si>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</si>
  <si>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</si>
  <si>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</si>
  <si>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</si>
  <si>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</si>
  <si>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</si>
  <si>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</si>
  <si>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</si>
  <si>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</si>
  <si>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</si>
  <si>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</si>
  <si>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</si>
  <si>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</si>
  <si>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</si>
  <si>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</si>
  <si>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</si>
  <si>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</si>
  <si>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</si>
  <si>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</si>
  <si>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</si>
  <si>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</si>
  <si>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</si>
  <si>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</si>
  <si>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</si>
  <si>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</si>
  <si>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</si>
  <si>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</si>
  <si>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</si>
  <si>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</si>
  <si>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</si>
  <si>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</si>
  <si>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</si>
  <si>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</si>
  <si>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</si>
  <si>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</si>
  <si>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</si>
  <si>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</si>
  <si>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</si>
  <si>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</si>
  <si>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</si>
  <si>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</si>
  <si>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</si>
  <si>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</si>
  <si>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</si>
  <si>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</si>
  <si>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</si>
  <si>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</si>
  <si>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</si>
  <si>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</si>
  <si>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</si>
  <si>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</si>
  <si>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</si>
  <si>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</si>
  <si>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</si>
  <si>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</si>
  <si>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</si>
  <si>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</si>
  <si>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</si>
  <si>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</si>
  <si>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</si>
  <si>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</si>
  <si>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</si>
  <si>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</si>
  <si>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</si>
  <si>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</si>
  <si>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</si>
  <si>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</si>
  <si>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</si>
  <si>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</si>
  <si>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</si>
  <si>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</si>
  <si>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</si>
  <si>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</si>
  <si>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</si>
  <si>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</si>
  <si>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</si>
  <si>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</si>
  <si>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</si>
  <si>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</si>
  <si>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</si>
  <si>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</si>
  <si>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</si>
  <si>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</si>
  <si>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</si>
  <si>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</si>
  <si>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</si>
  <si>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</si>
  <si>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</si>
  <si>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</si>
  <si>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</si>
  <si>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</si>
  <si>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</si>
  <si>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</si>
  <si>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</si>
  <si>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</si>
  <si>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</si>
  <si>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</si>
  <si>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</si>
  <si>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</si>
  <si>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</si>
  <si>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</si>
  <si>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</si>
  <si>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</si>
  <si>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</si>
  <si>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</si>
  <si>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</si>
  <si>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</si>
  <si>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</si>
  <si>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</si>
  <si>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</si>
  <si>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</si>
  <si>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</si>
  <si>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</si>
  <si>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</si>
  <si>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</si>
  <si>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</si>
  <si>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</si>
  <si>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</si>
  <si>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</si>
  <si>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</si>
  <si>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</si>
  <si>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</si>
  <si>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</si>
  <si>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</si>
  <si>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</si>
  <si>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</si>
  <si>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</si>
  <si>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</si>
  <si>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</si>
  <si>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</si>
  <si>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</si>
  <si>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</si>
  <si>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</si>
  <si>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</si>
  <si>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</si>
  <si>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</si>
  <si>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4.1.2</t>
  </si>
  <si>
    <t>4.1.2.1</t>
  </si>
  <si>
    <t>4.1.3</t>
  </si>
  <si>
    <t>4.1.3.1</t>
  </si>
  <si>
    <t>6.2</t>
  </si>
  <si>
    <t>0804</t>
  </si>
  <si>
    <t>6.2.1.1</t>
  </si>
  <si>
    <t>7.1.1.1</t>
  </si>
  <si>
    <t>Периодические издания, учрежденные представительными органами местного самоуправления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</si>
  <si>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</si>
  <si>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</si>
  <si>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</si>
  <si>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</si>
  <si>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</si>
  <si>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</si>
  <si>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</si>
  <si>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</si>
  <si>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</si>
  <si>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</si>
  <si>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</si>
  <si>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</si>
  <si>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</si>
  <si>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</si>
  <si>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</si>
  <si>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</si>
  <si>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</si>
  <si>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</si>
  <si>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</si>
  <si>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</si>
  <si>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</si>
  <si>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</si>
  <si>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</si>
  <si>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</si>
  <si>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</si>
  <si>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>Сумма   (тыс.руб.)</t>
  </si>
  <si>
    <t xml:space="preserve"> ВЕДОМСТВЕННАЯ СТРУКТУРА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</si>
  <si>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</si>
  <si>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</si>
  <si>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</si>
  <si>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</si>
  <si>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</si>
  <si>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</si>
  <si>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</si>
  <si>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</si>
  <si>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</si>
  <si>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</si>
  <si>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</si>
  <si>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</si>
  <si>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</si>
  <si>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</si>
  <si>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</si>
  <si>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</si>
  <si>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</si>
  <si>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</si>
  <si>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</si>
  <si>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</si>
  <si>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</si>
  <si>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</si>
  <si>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</si>
  <si>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</si>
  <si>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</si>
  <si>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</si>
  <si>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</si>
  <si>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</si>
  <si>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</si>
  <si>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</si>
  <si>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</si>
  <si>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</si>
  <si>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</si>
  <si>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</si>
  <si>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</si>
  <si>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</si>
  <si>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</si>
  <si>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</si>
  <si>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</si>
  <si>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</si>
  <si>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</si>
  <si>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</si>
  <si>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</si>
  <si>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</si>
  <si>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</si>
  <si>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</si>
  <si>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3.1.1.1.1</t>
  </si>
  <si>
    <t>5.1.1.1.1</t>
  </si>
  <si>
    <t>5.2.1.1.1</t>
  </si>
  <si>
    <t>6.2.1.1.1</t>
  </si>
  <si>
    <t>7.2.1.1.1</t>
  </si>
  <si>
    <t>8.1.1.1.1</t>
  </si>
  <si>
    <t>9.1.1.1.1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</si>
  <si>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</si>
  <si>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</si>
  <si>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</si>
  <si>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</si>
  <si>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</si>
  <si>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</si>
  <si>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</si>
  <si>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</si>
  <si>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</si>
  <si>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</si>
  <si>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</si>
  <si>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</si>
  <si>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</si>
  <si>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</si>
  <si>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</si>
  <si>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</si>
  <si>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</si>
  <si>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</si>
  <si>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</si>
  <si>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</si>
  <si>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</si>
  <si>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</si>
  <si>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</si>
  <si>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</si>
  <si>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</si>
  <si>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</si>
  <si>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</si>
  <si>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</si>
  <si>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</si>
  <si>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</si>
  <si>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</si>
  <si>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</si>
  <si>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</si>
  <si>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</si>
  <si>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</si>
  <si>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</si>
  <si>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</si>
  <si>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</si>
  <si>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</si>
  <si>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</si>
  <si>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1.1.4</t>
  </si>
  <si>
    <t>1.1.4.1</t>
  </si>
  <si>
    <t>1.1.4.1.1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</si>
  <si>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</si>
  <si>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</si>
  <si>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</si>
  <si>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</si>
  <si>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</si>
  <si>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</si>
  <si>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</si>
  <si>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</si>
  <si>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</si>
  <si>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</si>
  <si>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</si>
  <si>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4.1.4</t>
  </si>
  <si>
    <t>4.1.4.1</t>
  </si>
  <si>
    <t>4.1.4.2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</si>
  <si>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</si>
  <si>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</si>
  <si>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</si>
  <si>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</si>
  <si>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</si>
  <si>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</si>
  <si>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</si>
  <si>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</si>
  <si>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</si>
  <si>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</si>
  <si>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</si>
  <si>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</si>
  <si>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</si>
  <si>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</si>
  <si>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</si>
  <si>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</si>
  <si>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</si>
  <si>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</si>
  <si>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</si>
  <si>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</si>
  <si>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</si>
  <si>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</si>
  <si>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</si>
  <si>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</si>
  <si>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</si>
  <si>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</si>
  <si>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</si>
  <si>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</si>
  <si>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</si>
  <si>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</si>
  <si>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</si>
  <si>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</si>
  <si>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21900 0009 0</t>
  </si>
  <si>
    <t>31500 0011 0</t>
  </si>
  <si>
    <t>34500 0012 0</t>
  </si>
  <si>
    <t>60000 0013 0</t>
  </si>
  <si>
    <t>60000 0014 0</t>
  </si>
  <si>
    <t>60000 0015 0</t>
  </si>
  <si>
    <t>60000 0016 0</t>
  </si>
  <si>
    <t>42800 0018 0</t>
  </si>
  <si>
    <t>45000 0020 1</t>
  </si>
  <si>
    <t>45000 0020 2</t>
  </si>
  <si>
    <t>50500 0023 0</t>
  </si>
  <si>
    <t>51200 0024 0</t>
  </si>
  <si>
    <t>45700 0025 1</t>
  </si>
  <si>
    <t>Периодические издания, учрежденные органами местного самоуправления</t>
  </si>
  <si>
    <t>00200 0002 1</t>
  </si>
  <si>
    <t>00200 0002 2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</si>
  <si>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</si>
  <si>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</si>
  <si>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</si>
  <si>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</si>
  <si>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</si>
  <si>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</si>
  <si>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</si>
  <si>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</si>
  <si>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</si>
  <si>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</si>
  <si>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</si>
  <si>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</si>
  <si>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</si>
  <si>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</si>
  <si>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</si>
  <si>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</si>
  <si>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>Молодежная политика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</si>
  <si>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</si>
  <si>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</si>
  <si>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</si>
  <si>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</si>
  <si>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1.2.1.1.3</t>
  </si>
  <si>
    <t>1.2.1.1.3.1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</si>
  <si>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</si>
  <si>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</si>
  <si>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</si>
  <si>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</si>
  <si>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51020 0020 0</t>
  </si>
  <si>
    <t>Проведение работ по военно-патриотическому воспитанию граждан</t>
  </si>
  <si>
    <t>43100 0019 0</t>
  </si>
  <si>
    <t>5.2.2</t>
  </si>
  <si>
    <t>5.2.2.1</t>
  </si>
  <si>
    <t>5.2.2.1.1</t>
  </si>
  <si>
    <t>Обеспечение проведения выборов и референдумов</t>
  </si>
  <si>
    <t>991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</si>
  <si>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</si>
  <si>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</si>
  <si>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</si>
  <si>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</si>
  <si>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III</t>
  </si>
  <si>
    <t>7.1.1.1.1</t>
  </si>
  <si>
    <t>1.1.5.1</t>
  </si>
  <si>
    <t>1.1.5.1.1</t>
  </si>
  <si>
    <t>1.1.5.1.1.1</t>
  </si>
  <si>
    <t>Расходы на выплаты персоналу в целях обеспечения выполнения функций муниципальными казенными учреждениями</t>
  </si>
  <si>
    <t>6.2.2</t>
  </si>
  <si>
    <t>Расходы по содержанию и обеспечению МКУ "Лисий Нос"</t>
  </si>
  <si>
    <t>00200 0001 2</t>
  </si>
  <si>
    <t>6.2.2.1</t>
  </si>
  <si>
    <t>6.2.2.1.1</t>
  </si>
  <si>
    <t>6.2.2.2</t>
  </si>
  <si>
    <t>6.2.2.2.1</t>
  </si>
  <si>
    <t>1.1.5.1.2</t>
  </si>
  <si>
    <t>1.1.5.1.2.1</t>
  </si>
  <si>
    <t>1.3.1</t>
  </si>
  <si>
    <t>1.3.6</t>
  </si>
  <si>
    <t>1.3.6.1</t>
  </si>
  <si>
    <t>1.3.6.1.1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</si>
  <si>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</si>
  <si>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4.1.5</t>
  </si>
  <si>
    <t>4.1.5.1</t>
  </si>
  <si>
    <t>4.1.5.2</t>
  </si>
  <si>
    <t>8.1.1.2</t>
  </si>
  <si>
    <t>8.1.1.2.1</t>
  </si>
  <si>
    <t xml:space="preserve">к решению Муниципального Совета МО пос. Лисий Нос </t>
  </si>
  <si>
    <t>Иные бюджетные ассигнования</t>
  </si>
  <si>
    <t>Уплата налогов, сборов и иных платежей</t>
  </si>
  <si>
    <t>6.2.2.3</t>
  </si>
  <si>
    <t>6.2.2.3.1</t>
  </si>
  <si>
    <t xml:space="preserve">Обеспечение избирательной комиссии </t>
  </si>
  <si>
    <t>0020100010</t>
  </si>
  <si>
    <t>Функционирование Председателя избирательной комиссии  внутригородского МО пос.Лисий Нос</t>
  </si>
  <si>
    <t>0020 10001 0</t>
  </si>
  <si>
    <t>Прочая закупка товаров, работ и услуг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</si>
  <si>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</si>
  <si>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</si>
  <si>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Гражданская оборона</t>
  </si>
  <si>
    <t xml:space="preserve">Временное трудоустройство несовершеннолетних в возрасте от 14 до 18 лет в свободное от учебы время
</t>
  </si>
  <si>
    <t>51002 00200</t>
  </si>
  <si>
    <t>Главный распорядитель бюджетных средств - Избирательная комиссия муниципального образования п.Лисий Нос (ГРБС)</t>
  </si>
  <si>
    <t>0020 100010</t>
  </si>
  <si>
    <t>1.3.1.2</t>
  </si>
  <si>
    <t>51002 0020 0</t>
  </si>
  <si>
    <t>3.2.2.1</t>
  </si>
  <si>
    <t>3.2.2.1.1</t>
  </si>
  <si>
    <t xml:space="preserve">    Сумма на 2022 год    (тыс. руб.)</t>
  </si>
  <si>
    <t xml:space="preserve">    Сумма на 2024 год    (тыс. руб.)</t>
  </si>
  <si>
    <t xml:space="preserve">    Сумма на 2023 год    (тыс. руб.)</t>
  </si>
  <si>
    <t>Обеспечение проектирования благоустройства при размещении элементов благоустройства</t>
  </si>
  <si>
    <t>Содержание территорий муниципального образования</t>
  </si>
  <si>
    <t>Работы в сфере озеленения на территории муниципального образования</t>
  </si>
  <si>
    <t>Проведение необходимых мероприятий по обеспечению доступности городской среды для маломобильных групп населения</t>
  </si>
  <si>
    <t>Организация сбора и вывоза бытовых отходов и мусора с территории муниципального образования</t>
  </si>
  <si>
    <t>60000 0017 0</t>
  </si>
  <si>
    <t>4.1.1.2</t>
  </si>
  <si>
    <t xml:space="preserve">Содержание территорий муниципального образования </t>
  </si>
  <si>
    <t>4.1.2.2</t>
  </si>
  <si>
    <t>4.1.3.2</t>
  </si>
  <si>
    <t>1.3.1.2.1</t>
  </si>
  <si>
    <t>1.3.1.2.2</t>
  </si>
  <si>
    <t>8</t>
  </si>
  <si>
    <t>8.1</t>
  </si>
  <si>
    <t>6.1.1.1.2</t>
  </si>
  <si>
    <t>6.1.1.1.2.1</t>
  </si>
  <si>
    <t>6.1.1.1.2.2</t>
  </si>
  <si>
    <t xml:space="preserve"> РАСХОДОВ МЕСТНОГО БЮДЖЕТА МУНИЦИПАЛЬНОГО ОБРАЗОВАНИЯ ПОСЕЛОК ЛИСИЙ НОС НА  ПЛАНОВЫЙ ПЕРИОД 2023-2024 гг</t>
  </si>
  <si>
    <t xml:space="preserve"> РАСХОДОВ МЕСТНОГО БЮДЖЕТА МУНИЦИПАЛЬНОГО ОБРАЗОВАНИЯ ПОСЕЛОК ЛИСИЙ НОС НА 2022 </t>
  </si>
  <si>
    <t xml:space="preserve">    Сумма на 2023 (тыс. руб.)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</si>
  <si>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2022 год 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</si>
  <si>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 ПЛАНОВЫЙ ПЕРИОД 2023-2024 гг</t>
  </si>
  <si>
    <t>Приложение №3-1</t>
  </si>
  <si>
    <t>Приложение № 4</t>
  </si>
  <si>
    <t>Приложение № 4-1</t>
  </si>
  <si>
    <t>Приложение №2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</si>
  <si>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2022 год И ПЛАНОВЫЙ ПЕРИОД 2023-2024 гг</t>
  </si>
  <si>
    <t>Сумма  на 2022 год (тыс. руб.)</t>
  </si>
  <si>
    <t>Сумма  на 2023 год (тыс. руб.)</t>
  </si>
  <si>
    <t>Сумма  на 2024 год (тыс. руб.)</t>
  </si>
  <si>
    <t>Дорожное хозяйство (дорожные фонды)</t>
  </si>
  <si>
    <t>Дорожное хозяйство ( дорожные фонды)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</si>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</sst>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0.0"/>
    <numFmt numFmtId="166" formatCode="#,##0.0"/>
    <numFmt numFmtId="167" formatCode="#,##0&quot;р.&quot;"/>
    <numFmt numFmtId="168" formatCode="#,##0.00&quot;р.&quot;"/>
    <numFmt numFmtId="169" formatCode="0.0%"/>
  </numFmts>
  <fonts count="32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59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8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164" fontId="10" fillId="0" borderId="0" xfId="5" applyNumberFormat="1" applyFont="1" applyFill="1" applyBorder="1" applyAlignment="1" applyProtection="1">
      <alignment horizontal="right" vertical="top"/>
    </xf>
    <xf numFmtId="168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8" fontId="11" fillId="0" borderId="0" xfId="5" applyNumberFormat="1" applyFont="1"/>
    <xf numFmtId="168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164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8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7" fontId="10" fillId="0" borderId="7" xfId="5" applyNumberFormat="1" applyFont="1" applyFill="1" applyBorder="1" applyAlignment="1" applyProtection="1">
      <alignment vertical="top"/>
    </xf>
    <xf numFmtId="164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8" fontId="8" fillId="0" borderId="15" xfId="5" applyNumberFormat="1" applyFont="1" applyFill="1" applyBorder="1" applyAlignment="1" applyProtection="1">
      <alignment horizontal="right" vertical="top"/>
    </xf>
    <xf numFmtId="0" fontId="10" fillId="0" borderId="8" xfId="5" applyNumberFormat="1" applyFont="1" applyFill="1" applyBorder="1" applyAlignment="1" applyProtection="1">
      <alignment horizontal="center" vertical="top"/>
    </xf>
    <xf numFmtId="9" fontId="10" fillId="0" borderId="8" xfId="5" applyNumberFormat="1" applyFont="1" applyFill="1" applyBorder="1" applyAlignment="1" applyProtection="1">
      <alignment horizontal="center" vertical="top"/>
    </xf>
    <xf numFmtId="169" fontId="10" fillId="0" borderId="8" xfId="5" applyNumberFormat="1" applyFill="1" applyBorder="1" applyAlignment="1" applyProtection="1">
      <alignment horizontal="right" vertical="top"/>
    </xf>
    <xf numFmtId="3" fontId="10" fillId="0" borderId="8" xfId="5" applyNumberFormat="1" applyFont="1" applyFill="1" applyBorder="1" applyAlignment="1" applyProtection="1">
      <alignment horizontal="center" vertical="top"/>
    </xf>
    <xf numFmtId="0" fontId="10" fillId="0" borderId="8" xfId="5" applyNumberFormat="1" applyFill="1" applyBorder="1" applyAlignment="1" applyProtection="1">
      <alignment horizontal="center" vertical="top"/>
    </xf>
    <xf numFmtId="0" fontId="10" fillId="0" borderId="8" xfId="5" applyNumberFormat="1" applyFill="1" applyBorder="1" applyAlignment="1" applyProtection="1">
      <alignment vertical="top"/>
    </xf>
    <xf numFmtId="0" fontId="10" fillId="0" borderId="12" xfId="5" applyNumberFormat="1" applyFont="1" applyFill="1" applyBorder="1" applyAlignment="1" applyProtection="1">
      <alignment horizontal="center" vertical="top"/>
    </xf>
    <xf numFmtId="9" fontId="10" fillId="0" borderId="12" xfId="5" applyNumberFormat="1" applyFont="1" applyFill="1" applyBorder="1" applyAlignment="1" applyProtection="1">
      <alignment horizontal="center" vertical="top"/>
    </xf>
    <xf numFmtId="164" fontId="10" fillId="0" borderId="12" xfId="5" applyNumberFormat="1" applyFont="1" applyFill="1" applyBorder="1" applyAlignment="1" applyProtection="1">
      <alignment horizontal="right" vertical="top"/>
    </xf>
    <xf numFmtId="3" fontId="10" fillId="0" borderId="12" xfId="5" applyNumberFormat="1" applyFont="1" applyFill="1" applyBorder="1" applyAlignment="1" applyProtection="1">
      <alignment horizontal="center" vertical="top"/>
    </xf>
    <xf numFmtId="0" fontId="10" fillId="0" borderId="12" xfId="5" applyNumberFormat="1" applyFill="1" applyBorder="1" applyAlignment="1" applyProtection="1">
      <alignment vertical="top"/>
    </xf>
    <xf numFmtId="168" fontId="13" fillId="0" borderId="14" xfId="5" applyNumberFormat="1" applyFont="1" applyFill="1" applyBorder="1" applyAlignment="1" applyProtection="1">
      <alignment horizontal="right" vertical="top"/>
    </xf>
    <xf numFmtId="164" fontId="13" fillId="0" borderId="7" xfId="5" applyNumberFormat="1" applyFont="1" applyFill="1" applyBorder="1" applyAlignment="1" applyProtection="1">
      <alignment horizontal="right" vertical="top"/>
    </xf>
    <xf numFmtId="0" fontId="13" fillId="0" borderId="12" xfId="5" applyNumberFormat="1" applyFont="1" applyFill="1" applyBorder="1" applyAlignment="1" applyProtection="1">
      <alignment horizontal="center" vertical="top"/>
    </xf>
    <xf numFmtId="168" fontId="10" fillId="0" borderId="14" xfId="5" applyNumberFormat="1" applyFont="1" applyFill="1" applyBorder="1" applyAlignment="1" applyProtection="1">
      <alignment horizontal="right" vertical="top"/>
    </xf>
    <xf numFmtId="9" fontId="13" fillId="0" borderId="12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8" fontId="8" fillId="0" borderId="14" xfId="5" applyNumberFormat="1" applyFont="1" applyFill="1" applyBorder="1" applyAlignment="1" applyProtection="1">
      <alignment horizontal="right" vertical="top"/>
    </xf>
    <xf numFmtId="169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8" fontId="10" fillId="0" borderId="16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164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8" fontId="10" fillId="0" borderId="17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164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8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8" fontId="10" fillId="0" borderId="17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164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164" fontId="13" fillId="0" borderId="12" xfId="5" applyNumberFormat="1" applyFont="1" applyFill="1" applyBorder="1" applyAlignment="1" applyProtection="1">
      <alignment horizontal="right" vertical="top"/>
    </xf>
    <xf numFmtId="168" fontId="13" fillId="0" borderId="18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8" fontId="15" fillId="0" borderId="15" xfId="5" applyNumberFormat="1" applyFont="1" applyFill="1" applyBorder="1" applyAlignment="1" applyProtection="1">
      <alignment horizontal="right" vertical="top"/>
    </xf>
    <xf numFmtId="0" fontId="10" fillId="0" borderId="13" xfId="5" applyNumberFormat="1" applyFill="1" applyBorder="1" applyAlignment="1" applyProtection="1">
      <alignment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164" fontId="13" fillId="0" borderId="13" xfId="5" applyNumberFormat="1" applyFont="1" applyFill="1" applyBorder="1" applyAlignment="1" applyProtection="1">
      <alignment horizontal="right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168" fontId="13" fillId="0" borderId="19" xfId="5" applyNumberFormat="1" applyFont="1" applyFill="1" applyBorder="1" applyAlignment="1" applyProtection="1">
      <alignment horizontal="right" vertical="top"/>
    </xf>
    <xf numFmtId="168" fontId="10" fillId="0" borderId="15" xfId="5" applyNumberFormat="1" applyFont="1" applyFill="1" applyBorder="1" applyAlignment="1" applyProtection="1">
      <alignment horizontal="right" vertical="top"/>
    </xf>
    <xf numFmtId="0" fontId="10" fillId="0" borderId="13" xfId="5" applyNumberFormat="1" applyFill="1" applyBorder="1" applyAlignment="1" applyProtection="1">
      <alignment horizontal="center" vertical="top"/>
    </xf>
    <xf numFmtId="169" fontId="10" fillId="0" borderId="13" xfId="5" applyNumberFormat="1" applyFill="1" applyBorder="1" applyAlignment="1" applyProtection="1">
      <alignment horizontal="right" vertical="top"/>
    </xf>
    <xf numFmtId="168" fontId="15" fillId="0" borderId="19" xfId="5" applyNumberFormat="1" applyFont="1" applyFill="1" applyBorder="1" applyAlignment="1" applyProtection="1">
      <alignment horizontal="right" vertical="top"/>
    </xf>
    <xf numFmtId="169" fontId="10" fillId="0" borderId="8" xfId="5" applyNumberFormat="1" applyFont="1" applyFill="1" applyBorder="1" applyAlignment="1" applyProtection="1">
      <alignment horizontal="right" vertical="top"/>
    </xf>
    <xf numFmtId="0" fontId="11" fillId="0" borderId="13" xfId="5" applyNumberFormat="1" applyFont="1" applyFill="1" applyBorder="1" applyAlignment="1" applyProtection="1">
      <alignment vertical="top"/>
    </xf>
    <xf numFmtId="0" fontId="11" fillId="0" borderId="13" xfId="5" applyNumberFormat="1" applyFont="1" applyFill="1" applyBorder="1" applyAlignment="1" applyProtection="1">
      <alignment horizontal="center" vertical="top"/>
    </xf>
    <xf numFmtId="3" fontId="11" fillId="0" borderId="13" xfId="5" applyNumberFormat="1" applyFont="1" applyFill="1" applyBorder="1" applyAlignment="1" applyProtection="1">
      <alignment horizontal="center" vertical="top"/>
    </xf>
    <xf numFmtId="164" fontId="11" fillId="0" borderId="13" xfId="5" applyNumberFormat="1" applyFont="1" applyFill="1" applyBorder="1" applyAlignment="1" applyProtection="1">
      <alignment horizontal="right" vertical="top"/>
    </xf>
    <xf numFmtId="9" fontId="11" fillId="0" borderId="13" xfId="5" applyNumberFormat="1" applyFont="1" applyFill="1" applyBorder="1" applyAlignment="1" applyProtection="1">
      <alignment horizontal="center" vertical="top"/>
    </xf>
    <xf numFmtId="168" fontId="11" fillId="0" borderId="19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164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8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6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5" fontId="18" fillId="0" borderId="6" xfId="3" applyNumberFormat="1" applyFont="1" applyFill="1" applyBorder="1" applyAlignment="1" applyProtection="1">
      <alignment horizontal="center" vertical="center"/>
    </xf>
    <xf numFmtId="0" fontId="18" fillId="0" borderId="34" xfId="3" applyNumberFormat="1" applyFont="1" applyFill="1" applyBorder="1" applyAlignment="1" applyProtection="1">
      <alignment horizontal="center" vertical="center" wrapText="1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6" xfId="3" applyNumberFormat="1" applyFont="1" applyFill="1" applyBorder="1" applyAlignment="1" applyProtection="1">
      <alignment horizontal="center" vertical="center"/>
    </xf>
    <xf numFmtId="166" fontId="18" fillId="0" borderId="16" xfId="3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166" fontId="18" fillId="0" borderId="8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37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 wrapText="1"/>
    </xf>
    <xf numFmtId="165" fontId="24" fillId="0" borderId="25" xfId="3" applyNumberFormat="1" applyFont="1" applyFill="1" applyBorder="1" applyAlignment="1" applyProtection="1">
      <alignment horizontal="center" vertical="center" wrapText="1"/>
    </xf>
    <xf numFmtId="165" fontId="24" fillId="0" borderId="27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6" fontId="21" fillId="9" borderId="7" xfId="3" applyNumberFormat="1" applyFont="1" applyFill="1" applyBorder="1" applyAlignment="1" applyProtection="1">
      <alignment horizontal="center" vertical="center"/>
    </xf>
    <xf numFmtId="165" fontId="22" fillId="9" borderId="25" xfId="3" applyNumberFormat="1" applyFont="1" applyFill="1" applyBorder="1" applyAlignment="1" applyProtection="1">
      <alignment horizontal="center" vertical="center"/>
    </xf>
    <xf numFmtId="165" fontId="22" fillId="9" borderId="27" xfId="3" applyNumberFormat="1" applyFont="1" applyFill="1" applyBorder="1" applyAlignment="1" applyProtection="1">
      <alignment horizontal="center" vertical="center"/>
    </xf>
    <xf numFmtId="166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5" fontId="21" fillId="7" borderId="7" xfId="3" applyNumberFormat="1" applyFont="1" applyFill="1" applyBorder="1" applyAlignment="1" applyProtection="1">
      <alignment horizontal="center" vertical="center"/>
    </xf>
    <xf numFmtId="166" fontId="21" fillId="7" borderId="7" xfId="3" applyNumberFormat="1" applyFont="1" applyFill="1" applyBorder="1" applyAlignment="1" applyProtection="1">
      <alignment horizontal="center" vertical="center"/>
    </xf>
    <xf numFmtId="165" fontId="22" fillId="7" borderId="23" xfId="3" applyNumberFormat="1" applyFont="1" applyFill="1" applyBorder="1" applyAlignment="1" applyProtection="1">
      <alignment horizontal="center" vertical="center"/>
    </xf>
    <xf numFmtId="165" fontId="22" fillId="7" borderId="38" xfId="3" applyNumberFormat="1" applyFont="1" applyFill="1" applyBorder="1" applyAlignment="1" applyProtection="1">
      <alignment horizontal="center" vertical="center"/>
    </xf>
    <xf numFmtId="166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5" fontId="20" fillId="0" borderId="7" xfId="3" applyNumberFormat="1" applyFont="1" applyFill="1" applyBorder="1" applyAlignment="1" applyProtection="1">
      <alignment horizontal="center" vertical="center"/>
    </xf>
    <xf numFmtId="166" fontId="20" fillId="0" borderId="7" xfId="3" applyNumberFormat="1" applyFont="1" applyFill="1" applyBorder="1" applyAlignment="1" applyProtection="1">
      <alignment horizontal="center" vertical="center"/>
    </xf>
    <xf numFmtId="165" fontId="20" fillId="0" borderId="35" xfId="3" applyNumberFormat="1" applyFont="1" applyFill="1" applyBorder="1" applyAlignment="1" applyProtection="1">
      <alignment horizontal="center" vertical="center"/>
    </xf>
    <xf numFmtId="165" fontId="20" fillId="0" borderId="34" xfId="3" applyNumberFormat="1" applyFont="1" applyFill="1" applyBorder="1" applyAlignment="1" applyProtection="1">
      <alignment horizontal="center" vertical="center"/>
    </xf>
    <xf numFmtId="166" fontId="20" fillId="0" borderId="7" xfId="0" applyNumberFormat="1" applyFont="1" applyFill="1" applyBorder="1" applyAlignment="1" applyProtection="1">
      <alignment horizontal="center" vertical="center"/>
    </xf>
    <xf numFmtId="165" fontId="20" fillId="0" borderId="30" xfId="3" applyNumberFormat="1" applyFont="1" applyFill="1" applyBorder="1" applyAlignment="1" applyProtection="1">
      <alignment horizontal="center" vertical="center"/>
    </xf>
    <xf numFmtId="165" fontId="20" fillId="0" borderId="20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6" fontId="21" fillId="0" borderId="7" xfId="0" applyNumberFormat="1" applyFont="1" applyFill="1" applyBorder="1" applyAlignment="1" applyProtection="1">
      <alignment horizontal="center" vertical="center"/>
    </xf>
    <xf numFmtId="165" fontId="22" fillId="7" borderId="25" xfId="3" applyNumberFormat="1" applyFont="1" applyFill="1" applyBorder="1" applyAlignment="1" applyProtection="1">
      <alignment horizontal="center" vertical="center"/>
    </xf>
    <xf numFmtId="165" fontId="22" fillId="7" borderId="24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6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5" fontId="21" fillId="2" borderId="7" xfId="3" applyNumberFormat="1" applyFont="1" applyFill="1" applyBorder="1" applyAlignment="1" applyProtection="1">
      <alignment horizontal="center" vertical="center"/>
    </xf>
    <xf numFmtId="165" fontId="20" fillId="5" borderId="7" xfId="3" applyNumberFormat="1" applyFont="1" applyFill="1" applyBorder="1" applyAlignment="1" applyProtection="1">
      <alignment horizontal="center" vertical="center"/>
    </xf>
    <xf numFmtId="165" fontId="21" fillId="7" borderId="21" xfId="3" applyNumberFormat="1" applyFont="1" applyFill="1" applyBorder="1" applyAlignment="1" applyProtection="1">
      <alignment horizontal="center" vertical="center"/>
    </xf>
    <xf numFmtId="165" fontId="21" fillId="7" borderId="22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6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5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5" fontId="20" fillId="7" borderId="7" xfId="3" applyNumberFormat="1" applyFont="1" applyFill="1" applyBorder="1" applyAlignment="1" applyProtection="1">
      <alignment horizontal="center" vertical="center"/>
    </xf>
    <xf numFmtId="165" fontId="21" fillId="7" borderId="25" xfId="3" applyNumberFormat="1" applyFont="1" applyFill="1" applyBorder="1" applyAlignment="1" applyProtection="1">
      <alignment horizontal="center" vertical="center"/>
    </xf>
    <xf numFmtId="165" fontId="21" fillId="7" borderId="24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5" fontId="21" fillId="4" borderId="7" xfId="3" applyNumberFormat="1" applyFont="1" applyFill="1" applyBorder="1" applyAlignment="1" applyProtection="1">
      <alignment horizontal="center" vertical="center"/>
    </xf>
    <xf numFmtId="165" fontId="20" fillId="0" borderId="29" xfId="3" applyNumberFormat="1" applyFont="1" applyFill="1" applyBorder="1" applyAlignment="1" applyProtection="1">
      <alignment horizontal="center" vertical="center"/>
    </xf>
    <xf numFmtId="165" fontId="20" fillId="0" borderId="21" xfId="3" applyNumberFormat="1" applyFont="1" applyFill="1" applyBorder="1" applyAlignment="1" applyProtection="1">
      <alignment horizontal="center" vertical="center"/>
    </xf>
    <xf numFmtId="165" fontId="20" fillId="0" borderId="22" xfId="3" applyNumberFormat="1" applyFont="1" applyFill="1" applyBorder="1" applyAlignment="1" applyProtection="1">
      <alignment horizontal="center" vertical="center"/>
    </xf>
    <xf numFmtId="165" fontId="20" fillId="9" borderId="7" xfId="3" applyNumberFormat="1" applyFont="1" applyFill="1" applyBorder="1" applyAlignment="1" applyProtection="1">
      <alignment horizontal="center" vertical="center"/>
    </xf>
    <xf numFmtId="165" fontId="21" fillId="9" borderId="25" xfId="3" applyNumberFormat="1" applyFont="1" applyFill="1" applyBorder="1" applyAlignment="1" applyProtection="1">
      <alignment horizontal="center" vertical="center"/>
    </xf>
    <xf numFmtId="165" fontId="21" fillId="9" borderId="24" xfId="3" applyNumberFormat="1" applyFont="1" applyFill="1" applyBorder="1" applyAlignment="1" applyProtection="1">
      <alignment horizontal="center" vertical="center"/>
    </xf>
    <xf numFmtId="165" fontId="21" fillId="7" borderId="23" xfId="3" applyNumberFormat="1" applyFont="1" applyFill="1" applyBorder="1" applyAlignment="1" applyProtection="1">
      <alignment horizontal="center" vertical="center"/>
    </xf>
    <xf numFmtId="165" fontId="21" fillId="7" borderId="39" xfId="3" applyNumberFormat="1" applyFont="1" applyFill="1" applyBorder="1" applyAlignment="1" applyProtection="1">
      <alignment horizontal="center" vertical="center"/>
    </xf>
    <xf numFmtId="165" fontId="21" fillId="0" borderId="29" xfId="3" applyNumberFormat="1" applyFont="1" applyFill="1" applyBorder="1" applyAlignment="1" applyProtection="1">
      <alignment horizontal="center" vertical="center"/>
    </xf>
    <xf numFmtId="165" fontId="21" fillId="0" borderId="34" xfId="3" applyNumberFormat="1" applyFont="1" applyFill="1" applyBorder="1" applyAlignment="1" applyProtection="1">
      <alignment horizontal="center" vertical="center"/>
    </xf>
    <xf numFmtId="165" fontId="21" fillId="0" borderId="21" xfId="3" applyNumberFormat="1" applyFont="1" applyFill="1" applyBorder="1" applyAlignment="1" applyProtection="1">
      <alignment horizontal="center" vertical="center"/>
    </xf>
    <xf numFmtId="165" fontId="21" fillId="0" borderId="22" xfId="3" applyNumberFormat="1" applyFont="1" applyFill="1" applyBorder="1" applyAlignment="1" applyProtection="1">
      <alignment horizontal="center" vertical="center"/>
    </xf>
    <xf numFmtId="165" fontId="20" fillId="2" borderId="7" xfId="3" applyNumberFormat="1" applyFont="1" applyFill="1" applyBorder="1" applyAlignment="1" applyProtection="1">
      <alignment horizontal="center" vertical="center"/>
    </xf>
    <xf numFmtId="165" fontId="20" fillId="0" borderId="33" xfId="3" applyNumberFormat="1" applyFont="1" applyFill="1" applyBorder="1" applyAlignment="1" applyProtection="1">
      <alignment horizontal="center" vertical="center"/>
    </xf>
    <xf numFmtId="165" fontId="20" fillId="0" borderId="31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6" fontId="20" fillId="5" borderId="7" xfId="3" applyNumberFormat="1" applyFont="1" applyFill="1" applyBorder="1" applyAlignment="1" applyProtection="1">
      <alignment horizontal="center" vertical="center"/>
    </xf>
    <xf numFmtId="165" fontId="20" fillId="5" borderId="29" xfId="3" applyNumberFormat="1" applyFont="1" applyFill="1" applyBorder="1" applyAlignment="1" applyProtection="1">
      <alignment horizontal="center" vertical="center"/>
    </xf>
    <xf numFmtId="165" fontId="20" fillId="5" borderId="34" xfId="3" applyNumberFormat="1" applyFont="1" applyFill="1" applyBorder="1" applyAlignment="1" applyProtection="1">
      <alignment horizontal="center" vertical="center"/>
    </xf>
    <xf numFmtId="165" fontId="21" fillId="5" borderId="36" xfId="3" applyNumberFormat="1" applyFont="1" applyFill="1" applyBorder="1" applyAlignment="1" applyProtection="1">
      <alignment horizontal="center" vertical="center"/>
    </xf>
    <xf numFmtId="165" fontId="21" fillId="5" borderId="27" xfId="3" applyNumberFormat="1" applyFont="1" applyFill="1" applyBorder="1" applyAlignment="1" applyProtection="1">
      <alignment horizontal="center" vertical="center"/>
    </xf>
    <xf numFmtId="165" fontId="20" fillId="5" borderId="21" xfId="3" applyNumberFormat="1" applyFont="1" applyFill="1" applyBorder="1" applyAlignment="1" applyProtection="1">
      <alignment horizontal="center" vertical="center"/>
    </xf>
    <xf numFmtId="165" fontId="20" fillId="5" borderId="22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6" fontId="18" fillId="0" borderId="29" xfId="3" applyNumberFormat="1" applyFont="1" applyFill="1" applyBorder="1" applyAlignment="1" applyProtection="1">
      <alignment horizontal="center" vertical="center"/>
    </xf>
    <xf numFmtId="166" fontId="18" fillId="0" borderId="34" xfId="3" applyNumberFormat="1" applyFont="1" applyFill="1" applyBorder="1" applyAlignment="1" applyProtection="1">
      <alignment horizontal="center" vertical="center"/>
    </xf>
    <xf numFmtId="165" fontId="21" fillId="0" borderId="25" xfId="3" applyNumberFormat="1" applyFont="1" applyFill="1" applyBorder="1" applyAlignment="1" applyProtection="1">
      <alignment horizontal="center" vertical="center"/>
    </xf>
    <xf numFmtId="165" fontId="21" fillId="0" borderId="24" xfId="3" applyNumberFormat="1" applyFont="1" applyFill="1" applyBorder="1" applyAlignment="1" applyProtection="1">
      <alignment horizontal="center" vertical="center"/>
    </xf>
    <xf numFmtId="166" fontId="21" fillId="0" borderId="7" xfId="3" applyNumberFormat="1" applyFont="1" applyFill="1" applyBorder="1" applyAlignment="1" applyProtection="1">
      <alignment horizontal="center" vertical="center"/>
    </xf>
    <xf numFmtId="165" fontId="21" fillId="5" borderId="7" xfId="3" applyNumberFormat="1" applyFont="1" applyFill="1" applyBorder="1" applyAlignment="1" applyProtection="1">
      <alignment horizontal="center" vertical="center"/>
    </xf>
    <xf numFmtId="165" fontId="21" fillId="5" borderId="29" xfId="3" applyNumberFormat="1" applyFont="1" applyFill="1" applyBorder="1" applyAlignment="1" applyProtection="1">
      <alignment horizontal="center" vertical="center"/>
    </xf>
    <xf numFmtId="165" fontId="21" fillId="5" borderId="34" xfId="3" applyNumberFormat="1" applyFont="1" applyFill="1" applyBorder="1" applyAlignment="1" applyProtection="1">
      <alignment horizontal="center" vertical="center"/>
    </xf>
    <xf numFmtId="165" fontId="20" fillId="0" borderId="3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6" fontId="18" fillId="0" borderId="25" xfId="3" applyNumberFormat="1" applyFont="1" applyFill="1" applyBorder="1" applyAlignment="1" applyProtection="1">
      <alignment horizontal="center" vertical="center"/>
    </xf>
    <xf numFmtId="166" fontId="18" fillId="0" borderId="27" xfId="3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5" fontId="20" fillId="0" borderId="0" xfId="0" applyNumberFormat="1" applyFont="1" applyFill="1" applyBorder="1" applyAlignment="1" applyProtection="1">
      <alignment vertical="top"/>
      <protection hidden="1"/>
    </xf>
    <xf numFmtId="166" fontId="4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9" fillId="0" borderId="7" xfId="7" applyNumberFormat="1" applyFont="1" applyFill="1" applyBorder="1" applyAlignment="1" applyProtection="1">
      <alignment horizontal="justify" vertical="top"/>
    </xf>
    <xf numFmtId="49" fontId="29" fillId="0" borderId="10" xfId="7" applyNumberFormat="1" applyFont="1" applyFill="1" applyBorder="1" applyAlignment="1" applyProtection="1">
      <alignment horizontal="justify" vertical="top"/>
    </xf>
    <xf numFmtId="49" fontId="29" fillId="0" borderId="10" xfId="0" applyNumberFormat="1" applyFont="1" applyFill="1" applyBorder="1" applyAlignment="1" applyProtection="1">
      <alignment horizontal="left" vertical="top" wrapText="1"/>
      <protection hidden="1"/>
    </xf>
    <xf numFmtId="0" fontId="0" fillId="5" borderId="0" xfId="0" applyNumberFormat="1" applyFont="1" applyFill="1" applyBorder="1" applyAlignment="1" applyProtection="1">
      <alignment vertical="top"/>
    </xf>
    <xf numFmtId="0" fontId="24" fillId="0" borderId="2" xfId="0" applyNumberFormat="1" applyFont="1" applyFill="1" applyBorder="1" applyAlignment="1" applyProtection="1">
      <alignment horizontal="center" vertical="top"/>
      <protection hidden="1"/>
    </xf>
    <xf numFmtId="0" fontId="24" fillId="0" borderId="2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2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2" xfId="3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0" xfId="7" applyNumberFormat="1" applyFont="1" applyFill="1" applyBorder="1" applyAlignment="1" applyProtection="1">
      <alignment horizontal="left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10" xfId="7" applyNumberFormat="1" applyFont="1" applyFill="1" applyBorder="1" applyAlignment="1" applyProtection="1">
      <alignment horizontal="justify" vertical="center"/>
    </xf>
    <xf numFmtId="49" fontId="29" fillId="0" borderId="10" xfId="7" applyNumberFormat="1" applyFont="1" applyFill="1" applyBorder="1" applyAlignment="1" applyProtection="1">
      <alignment horizontal="justify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165" fontId="29" fillId="0" borderId="7" xfId="0" applyNumberFormat="1" applyFont="1" applyFill="1" applyBorder="1" applyAlignment="1" applyProtection="1">
      <alignment horizontal="center" vertical="center"/>
      <protection hidden="1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165" fontId="28" fillId="0" borderId="7" xfId="0" applyNumberFormat="1" applyFont="1" applyFill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>
      <alignment horizontal="left" vertical="center" wrapText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165" fontId="2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/>
    </xf>
    <xf numFmtId="0" fontId="29" fillId="0" borderId="12" xfId="0" applyNumberFormat="1" applyFont="1" applyFill="1" applyBorder="1" applyAlignment="1" applyProtection="1">
      <alignment vertical="center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7" applyNumberFormat="1" applyFont="1" applyFill="1" applyBorder="1" applyAlignment="1" applyProtection="1">
      <alignment horizontal="justify" vertical="center" wrapText="1"/>
    </xf>
    <xf numFmtId="49" fontId="29" fillId="0" borderId="12" xfId="7" applyNumberFormat="1" applyFont="1" applyFill="1" applyBorder="1" applyAlignment="1" applyProtection="1">
      <alignment horizontal="justify" vertical="center" wrapText="1"/>
    </xf>
    <xf numFmtId="165" fontId="29" fillId="0" borderId="7" xfId="8" applyNumberFormat="1" applyFont="1" applyFill="1" applyBorder="1" applyAlignment="1" applyProtection="1">
      <alignment horizontal="center" vertical="center"/>
    </xf>
    <xf numFmtId="49" fontId="2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NumberFormat="1" applyFont="1" applyFill="1" applyBorder="1" applyAlignment="1" applyProtection="1">
      <alignment horizontal="center" vertical="center"/>
    </xf>
    <xf numFmtId="165" fontId="29" fillId="0" borderId="7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vertical="center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7" applyNumberFormat="1" applyFont="1" applyFill="1" applyBorder="1" applyAlignment="1" applyProtection="1">
      <alignment horizontal="left" vertical="center" wrapText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7" xfId="0" applyFont="1" applyBorder="1" applyAlignment="1">
      <alignment horizontal="left" vertical="center" wrapText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2" xfId="0" applyFont="1" applyBorder="1" applyAlignment="1">
      <alignment horizontal="left" vertical="center" wrapText="1"/>
    </xf>
    <xf numFmtId="49" fontId="29" fillId="0" borderId="12" xfId="0" applyNumberFormat="1" applyFont="1" applyFill="1" applyBorder="1" applyAlignment="1" applyProtection="1">
      <alignment horizontal="center" vertical="center"/>
      <protection hidden="1"/>
    </xf>
    <xf numFmtId="49" fontId="28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2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5" xfId="0" applyNumberFormat="1" applyFont="1" applyFill="1" applyBorder="1" applyAlignment="1" applyProtection="1">
      <alignment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7" applyNumberFormat="1" applyFont="1" applyFill="1" applyBorder="1" applyAlignment="1" applyProtection="1">
      <alignment horizontal="center" vertical="center" wrapText="1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166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7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center" vertical="center"/>
      <protection hidden="1"/>
    </xf>
    <xf numFmtId="165" fontId="29" fillId="3" borderId="7" xfId="0" applyNumberFormat="1" applyFont="1" applyFill="1" applyBorder="1" applyAlignment="1" applyProtection="1">
      <alignment horizontal="center" vertical="center"/>
      <protection hidden="1"/>
    </xf>
    <xf numFmtId="49" fontId="29" fillId="3" borderId="7" xfId="7" applyNumberFormat="1" applyFont="1" applyFill="1" applyBorder="1" applyAlignment="1" applyProtection="1">
      <alignment horizontal="justify" vertical="center" wrapText="1"/>
    </xf>
    <xf numFmtId="49" fontId="29" fillId="3" borderId="7" xfId="0" applyNumberFormat="1" applyFont="1" applyFill="1" applyBorder="1" applyAlignment="1">
      <alignment vertical="center"/>
    </xf>
    <xf numFmtId="49" fontId="28" fillId="0" borderId="7" xfId="7" applyNumberFormat="1" applyFont="1" applyFill="1" applyBorder="1" applyAlignment="1" applyProtection="1">
      <alignment horizontal="justify" vertical="center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166" fontId="28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vertical="center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49" fontId="28" fillId="3" borderId="7" xfId="0" applyNumberFormat="1" applyFont="1" applyFill="1" applyBorder="1" applyAlignment="1" applyProtection="1">
      <alignment vertical="center" wrapText="1"/>
      <protection hidden="1"/>
    </xf>
    <xf numFmtId="49" fontId="29" fillId="0" borderId="10" xfId="7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top"/>
      <protection locked="0"/>
    </xf>
    <xf numFmtId="166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12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66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7" xfId="0" applyNumberFormat="1" applyFont="1" applyFill="1" applyBorder="1" applyAlignment="1" applyProtection="1">
      <alignment horizontal="center" vertical="center"/>
      <protection hidden="1"/>
    </xf>
    <xf numFmtId="166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7" xfId="0" applyNumberFormat="1" applyFont="1" applyFill="1" applyBorder="1" applyAlignment="1" applyProtection="1">
      <alignment horizontal="center" vertical="center"/>
    </xf>
    <xf numFmtId="165" fontId="28" fillId="0" borderId="7" xfId="0" applyNumberFormat="1" applyFont="1" applyFill="1" applyBorder="1" applyAlignment="1" applyProtection="1">
      <alignment horizontal="center" vertical="center"/>
    </xf>
    <xf numFmtId="0" fontId="28" fillId="0" borderId="7" xfId="0" applyNumberFormat="1" applyFont="1" applyFill="1" applyBorder="1" applyAlignment="1" applyProtection="1">
      <alignment vertical="center"/>
    </xf>
    <xf numFmtId="166" fontId="29" fillId="0" borderId="12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7" xfId="7" applyNumberFormat="1" applyFont="1" applyFill="1" applyBorder="1" applyAlignment="1" applyProtection="1">
      <alignment horizontal="center" vertical="center"/>
    </xf>
    <xf numFmtId="166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7" xfId="8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165" fontId="29" fillId="0" borderId="12" xfId="0" applyNumberFormat="1" applyFont="1" applyFill="1" applyBorder="1" applyAlignment="1" applyProtection="1">
      <alignment horizontal="center" vertical="center"/>
    </xf>
    <xf numFmtId="0" fontId="28" fillId="0" borderId="5" xfId="0" applyNumberFormat="1" applyFont="1" applyFill="1" applyBorder="1" applyAlignment="1" applyProtection="1">
      <alignment horizontal="center" vertical="center"/>
    </xf>
    <xf numFmtId="165" fontId="28" fillId="0" borderId="5" xfId="0" applyNumberFormat="1" applyFont="1" applyFill="1" applyBorder="1" applyAlignment="1" applyProtection="1">
      <alignment horizontal="center" vertical="center"/>
    </xf>
    <xf numFmtId="0" fontId="28" fillId="0" borderId="5" xfId="0" applyNumberFormat="1" applyFont="1" applyFill="1" applyBorder="1" applyAlignment="1" applyProtection="1">
      <alignment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165" fontId="29" fillId="0" borderId="2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vertical="center"/>
    </xf>
    <xf numFmtId="166" fontId="28" fillId="5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7" applyNumberFormat="1" applyFont="1" applyFill="1" applyBorder="1" applyAlignment="1" applyProtection="1">
      <alignment horizontal="center" vertical="center" wrapText="1"/>
    </xf>
    <xf numFmtId="166" fontId="30" fillId="0" borderId="7" xfId="0" applyNumberFormat="1" applyFont="1" applyFill="1" applyBorder="1" applyAlignment="1" applyProtection="1">
      <alignment horizontal="center" vertical="center" wrapText="1"/>
      <protection hidden="1"/>
    </xf>
    <xf numFmtId="166" fontId="31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>
      <alignment vertical="center"/>
    </xf>
    <xf numFmtId="165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0" applyNumberFormat="1" applyFont="1" applyFill="1" applyBorder="1" applyAlignment="1">
      <alignment vertical="center"/>
    </xf>
    <xf numFmtId="166" fontId="30" fillId="0" borderId="7" xfId="0" applyNumberFormat="1" applyFont="1" applyFill="1" applyBorder="1" applyAlignment="1" applyProtection="1">
      <alignment horizontal="center" vertical="center"/>
      <protection hidden="1"/>
    </xf>
    <xf numFmtId="49" fontId="28" fillId="0" borderId="7" xfId="0" applyNumberFormat="1" applyFont="1" applyFill="1" applyBorder="1" applyAlignment="1" applyProtection="1">
      <alignment vertical="center"/>
      <protection hidden="1"/>
    </xf>
    <xf numFmtId="49" fontId="29" fillId="0" borderId="7" xfId="0" applyNumberFormat="1" applyFont="1" applyFill="1" applyBorder="1" applyAlignment="1" applyProtection="1">
      <alignment vertical="center"/>
      <protection hidden="1"/>
    </xf>
    <xf numFmtId="0" fontId="28" fillId="0" borderId="7" xfId="0" applyFont="1" applyFill="1" applyBorder="1" applyAlignment="1">
      <alignment horizontal="center" vertical="center" wrapText="1"/>
    </xf>
    <xf numFmtId="166" fontId="31" fillId="0" borderId="7" xfId="0" applyNumberFormat="1" applyFont="1" applyFill="1" applyBorder="1" applyAlignment="1">
      <alignment horizontal="center" vertical="center" wrapText="1"/>
    </xf>
    <xf numFmtId="1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7" applyNumberFormat="1" applyFont="1" applyFill="1" applyBorder="1" applyAlignment="1" applyProtection="1">
      <alignment vertical="center"/>
    </xf>
    <xf numFmtId="0" fontId="28" fillId="3" borderId="7" xfId="0" applyNumberFormat="1" applyFont="1" applyFill="1" applyBorder="1" applyAlignment="1" applyProtection="1">
      <alignment horizontal="center" vertical="center"/>
    </xf>
    <xf numFmtId="165" fontId="28" fillId="3" borderId="7" xfId="0" applyNumberFormat="1" applyFont="1" applyFill="1" applyBorder="1" applyAlignment="1" applyProtection="1">
      <alignment horizontal="center" vertical="center"/>
    </xf>
    <xf numFmtId="0" fontId="28" fillId="3" borderId="7" xfId="0" applyNumberFormat="1" applyFont="1" applyFill="1" applyBorder="1" applyAlignment="1" applyProtection="1">
      <alignment vertical="center"/>
    </xf>
    <xf numFmtId="165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12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/>
      <protection hidden="1"/>
    </xf>
    <xf numFmtId="49" fontId="28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12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12" xfId="7" applyNumberFormat="1" applyFont="1" applyFill="1" applyBorder="1" applyAlignment="1" applyProtection="1">
      <alignment vertical="center"/>
    </xf>
    <xf numFmtId="49" fontId="29" fillId="3" borderId="12" xfId="0" applyNumberFormat="1" applyFont="1" applyFill="1" applyBorder="1" applyAlignment="1">
      <alignment vertical="center"/>
    </xf>
    <xf numFmtId="49" fontId="29" fillId="3" borderId="12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" xfId="0" applyNumberFormat="1" applyFont="1" applyFill="1" applyBorder="1" applyAlignment="1" applyProtection="1">
      <alignment horizontal="center" vertical="center"/>
    </xf>
    <xf numFmtId="165" fontId="20" fillId="0" borderId="2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vertical="center"/>
    </xf>
    <xf numFmtId="165" fontId="24" fillId="0" borderId="2" xfId="0" applyNumberFormat="1" applyFont="1" applyFill="1" applyBorder="1" applyAlignment="1" applyProtection="1">
      <alignment horizontal="center" vertical="center"/>
      <protection hidden="1"/>
    </xf>
    <xf numFmtId="166" fontId="24" fillId="0" borderId="2" xfId="0" applyNumberFormat="1" applyFont="1" applyFill="1" applyBorder="1" applyAlignment="1" applyProtection="1">
      <alignment horizontal="center" vertical="center"/>
      <protection hidden="1"/>
    </xf>
    <xf numFmtId="49" fontId="29" fillId="0" borderId="5" xfId="0" applyNumberFormat="1" applyFont="1" applyFill="1" applyBorder="1" applyAlignment="1" applyProtection="1">
      <alignment vertical="center" wrapText="1"/>
      <protection hidden="1"/>
    </xf>
    <xf numFmtId="166" fontId="31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12" xfId="0" applyNumberFormat="1" applyFont="1" applyFill="1" applyBorder="1" applyAlignment="1" applyProtection="1">
      <alignment horizontal="center" vertical="center"/>
      <protection hidden="1"/>
    </xf>
    <xf numFmtId="165" fontId="29" fillId="3" borderId="12" xfId="0" applyNumberFormat="1" applyFont="1" applyFill="1" applyBorder="1" applyAlignment="1" applyProtection="1">
      <alignment horizontal="center" vertical="center"/>
      <protection hidden="1"/>
    </xf>
    <xf numFmtId="165" fontId="24" fillId="5" borderId="17" xfId="3" applyNumberFormat="1" applyFont="1" applyFill="1" applyBorder="1" applyAlignment="1" applyProtection="1">
      <alignment horizontal="center" vertical="center" wrapText="1"/>
    </xf>
    <xf numFmtId="165" fontId="24" fillId="0" borderId="2" xfId="8" applyNumberFormat="1" applyFont="1" applyFill="1" applyBorder="1" applyAlignment="1" applyProtection="1">
      <alignment horizontal="center" vertical="top" wrapText="1"/>
    </xf>
    <xf numFmtId="165" fontId="24" fillId="0" borderId="17" xfId="8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right" vertical="top"/>
    </xf>
    <xf numFmtId="0" fontId="20" fillId="0" borderId="0" xfId="7" applyNumberFormat="1" applyFont="1" applyFill="1" applyBorder="1" applyAlignment="1" applyProtection="1">
      <alignment vertical="top"/>
      <protection locked="0"/>
    </xf>
    <xf numFmtId="0" fontId="24" fillId="0" borderId="1" xfId="0" applyNumberFormat="1" applyFont="1" applyFill="1" applyBorder="1" applyAlignment="1" applyProtection="1">
      <alignment horizontal="center" vertical="top"/>
      <protection hidden="1"/>
    </xf>
    <xf numFmtId="165" fontId="24" fillId="5" borderId="17" xfId="8" applyNumberFormat="1" applyFont="1" applyFill="1" applyBorder="1" applyAlignment="1" applyProtection="1">
      <alignment horizontal="center" vertical="top" wrapText="1"/>
    </xf>
    <xf numFmtId="165" fontId="24" fillId="0" borderId="17" xfId="8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166" fontId="28" fillId="0" borderId="7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7" applyNumberFormat="1" applyFont="1" applyFill="1" applyBorder="1" applyAlignment="1" applyProtection="1">
      <alignment horizontal="left" vertical="center" wrapText="1"/>
    </xf>
    <xf numFmtId="49" fontId="24" fillId="0" borderId="1" xfId="0" applyNumberFormat="1" applyFont="1" applyFill="1" applyBorder="1" applyAlignment="1" applyProtection="1">
      <alignment horizontal="left" vertical="center"/>
      <protection hidden="1"/>
    </xf>
    <xf numFmtId="166" fontId="24" fillId="5" borderId="17" xfId="0" applyNumberFormat="1" applyFont="1" applyFill="1" applyBorder="1" applyAlignment="1" applyProtection="1">
      <alignment horizontal="center" vertical="center"/>
      <protection hidden="1"/>
    </xf>
    <xf numFmtId="166" fontId="24" fillId="0" borderId="17" xfId="0" applyNumberFormat="1" applyFont="1" applyFill="1" applyBorder="1" applyAlignment="1" applyProtection="1">
      <alignment horizontal="center" vertical="center"/>
      <protection hidden="1"/>
    </xf>
    <xf numFmtId="49" fontId="28" fillId="0" borderId="3" xfId="0" applyNumberFormat="1" applyFont="1" applyFill="1" applyBorder="1" applyAlignment="1" applyProtection="1">
      <alignment horizontal="left" vertical="center" wrapText="1"/>
      <protection hidden="1"/>
    </xf>
    <xf numFmtId="165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3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3" xfId="0" applyNumberFormat="1" applyFont="1" applyFill="1" applyBorder="1" applyAlignment="1" applyProtection="1">
      <alignment horizontal="center" vertical="center"/>
      <protection hidden="1"/>
    </xf>
    <xf numFmtId="49" fontId="28" fillId="0" borderId="3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3" xfId="0" applyNumberFormat="1" applyFont="1" applyFill="1" applyBorder="1" applyAlignment="1" applyProtection="1">
      <alignment horizontal="center" vertical="center"/>
    </xf>
    <xf numFmtId="165" fontId="29" fillId="0" borderId="3" xfId="0" applyNumberFormat="1" applyFont="1" applyFill="1" applyBorder="1" applyAlignment="1" applyProtection="1">
      <alignment horizontal="center" vertical="center"/>
    </xf>
    <xf numFmtId="0" fontId="29" fillId="0" borderId="3" xfId="0" applyNumberFormat="1" applyFont="1" applyFill="1" applyBorder="1" applyAlignment="1" applyProtection="1">
      <alignment vertical="center"/>
    </xf>
    <xf numFmtId="49" fontId="29" fillId="0" borderId="3" xfId="0" applyNumberFormat="1" applyFont="1" applyFill="1" applyBorder="1" applyAlignment="1" applyProtection="1">
      <alignment horizontal="justify" vertical="center" wrapText="1"/>
      <protection hidden="1"/>
    </xf>
    <xf numFmtId="49" fontId="24" fillId="0" borderId="3" xfId="0" applyNumberFormat="1" applyFont="1" applyFill="1" applyBorder="1" applyAlignment="1" applyProtection="1">
      <alignment horizontal="center" vertical="center"/>
      <protection hidden="1"/>
    </xf>
    <xf numFmtId="0" fontId="20" fillId="0" borderId="3" xfId="0" applyNumberFormat="1" applyFont="1" applyFill="1" applyBorder="1" applyAlignment="1" applyProtection="1">
      <alignment horizontal="center" vertical="center"/>
    </xf>
    <xf numFmtId="165" fontId="20" fillId="0" borderId="3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vertical="center"/>
    </xf>
    <xf numFmtId="165" fontId="24" fillId="0" borderId="3" xfId="0" applyNumberFormat="1" applyFont="1" applyFill="1" applyBorder="1" applyAlignment="1" applyProtection="1">
      <alignment horizontal="center" vertical="center"/>
      <protection hidden="1"/>
    </xf>
    <xf numFmtId="49" fontId="29" fillId="0" borderId="10" xfId="7" applyNumberFormat="1" applyFont="1" applyFill="1" applyBorder="1" applyAlignment="1" applyProtection="1">
      <alignment horizontal="left" vertical="top" wrapText="1"/>
    </xf>
    <xf numFmtId="49" fontId="27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3" xfId="0" applyNumberFormat="1" applyFont="1" applyFill="1" applyBorder="1" applyAlignment="1" applyProtection="1">
      <alignment horizontal="left" vertical="center" wrapText="1"/>
      <protection hidden="1"/>
    </xf>
    <xf numFmtId="165" fontId="27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7" applyNumberFormat="1" applyFont="1" applyFill="1" applyBorder="1" applyAlignment="1" applyProtection="1">
      <alignment horizontal="left" vertical="center" wrapText="1"/>
    </xf>
    <xf numFmtId="49" fontId="28" fillId="0" borderId="3" xfId="7" applyNumberFormat="1" applyFont="1" applyFill="1" applyBorder="1" applyAlignment="1" applyProtection="1">
      <alignment horizontal="center" vertical="center"/>
    </xf>
    <xf numFmtId="49" fontId="29" fillId="0" borderId="3" xfId="7" applyNumberFormat="1" applyFont="1" applyFill="1" applyBorder="1" applyAlignment="1" applyProtection="1">
      <alignment horizontal="justify" vertical="center"/>
    </xf>
    <xf numFmtId="49" fontId="29" fillId="0" borderId="3" xfId="7" applyNumberFormat="1" applyFont="1" applyFill="1" applyBorder="1" applyAlignment="1" applyProtection="1">
      <alignment horizontal="justify" vertical="center" wrapText="1"/>
    </xf>
    <xf numFmtId="49" fontId="29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3" xfId="0" applyNumberFormat="1" applyFont="1" applyFill="1" applyBorder="1" applyAlignment="1">
      <alignment vertical="center"/>
    </xf>
    <xf numFmtId="0" fontId="28" fillId="0" borderId="3" xfId="0" applyFont="1" applyFill="1" applyBorder="1" applyAlignment="1">
      <alignment horizontal="left" vertical="center" wrapText="1"/>
    </xf>
    <xf numFmtId="49" fontId="29" fillId="0" borderId="3" xfId="0" applyNumberFormat="1" applyFont="1" applyFill="1" applyBorder="1" applyAlignment="1" applyProtection="1">
      <alignment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/>
      <protection hidden="1"/>
    </xf>
    <xf numFmtId="0" fontId="29" fillId="0" borderId="3" xfId="0" applyFont="1" applyBorder="1" applyAlignment="1">
      <alignment horizontal="left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3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3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27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vertical="center" wrapText="1"/>
      <protection hidden="1"/>
    </xf>
    <xf numFmtId="49" fontId="29" fillId="0" borderId="3" xfId="0" applyNumberFormat="1" applyFont="1" applyFill="1" applyBorder="1" applyAlignment="1">
      <alignment vertical="center"/>
    </xf>
    <xf numFmtId="165" fontId="29" fillId="0" borderId="3" xfId="0" applyNumberFormat="1" applyFont="1" applyFill="1" applyBorder="1" applyAlignment="1" applyProtection="1">
      <alignment horizontal="center" vertical="center"/>
      <protection hidden="1"/>
    </xf>
    <xf numFmtId="49" fontId="29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3" xfId="0" applyNumberFormat="1" applyFont="1" applyFill="1" applyBorder="1" applyAlignment="1" applyProtection="1">
      <alignment horizontal="left" vertical="center" wrapText="1"/>
      <protection hidden="1"/>
    </xf>
    <xf numFmtId="165" fontId="28" fillId="0" borderId="3" xfId="0" applyNumberFormat="1" applyFont="1" applyFill="1" applyBorder="1" applyAlignment="1" applyProtection="1">
      <alignment horizontal="center" vertical="center"/>
      <protection hidden="1"/>
    </xf>
    <xf numFmtId="49" fontId="29" fillId="0" borderId="3" xfId="7" applyNumberFormat="1" applyFont="1" applyFill="1" applyBorder="1" applyAlignment="1" applyProtection="1">
      <alignment horizontal="justify" vertical="top"/>
    </xf>
    <xf numFmtId="0" fontId="28" fillId="0" borderId="3" xfId="0" applyNumberFormat="1" applyFont="1" applyFill="1" applyBorder="1" applyAlignment="1" applyProtection="1">
      <alignment horizontal="center" vertical="center"/>
    </xf>
    <xf numFmtId="165" fontId="28" fillId="0" borderId="3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vertical="center"/>
    </xf>
    <xf numFmtId="49" fontId="28" fillId="0" borderId="3" xfId="0" applyNumberFormat="1" applyFont="1" applyFill="1" applyBorder="1" applyAlignment="1" applyProtection="1">
      <alignment vertical="center"/>
      <protection hidden="1"/>
    </xf>
    <xf numFmtId="2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3" xfId="0" applyNumberFormat="1" applyFont="1" applyFill="1" applyBorder="1" applyAlignment="1" applyProtection="1">
      <alignment vertical="center"/>
      <protection hidden="1"/>
    </xf>
    <xf numFmtId="49" fontId="29" fillId="0" borderId="3" xfId="0" applyNumberFormat="1" applyFont="1" applyFill="1" applyBorder="1" applyAlignment="1" applyProtection="1">
      <alignment horizontal="left" vertical="top" wrapText="1"/>
      <protection hidden="1"/>
    </xf>
    <xf numFmtId="0" fontId="28" fillId="0" borderId="3" xfId="0" applyFont="1" applyFill="1" applyBorder="1" applyAlignment="1">
      <alignment horizontal="center" vertical="center" wrapText="1"/>
    </xf>
    <xf numFmtId="12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3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3" xfId="0" applyNumberFormat="1" applyFont="1" applyFill="1" applyBorder="1" applyAlignment="1" applyProtection="1">
      <alignment horizontal="justify" vertical="center" wrapText="1"/>
      <protection hidden="1"/>
    </xf>
    <xf numFmtId="49" fontId="28" fillId="3" borderId="3" xfId="0" applyNumberFormat="1" applyFont="1" applyFill="1" applyBorder="1" applyAlignment="1" applyProtection="1">
      <alignment vertical="center" wrapText="1"/>
      <protection hidden="1"/>
    </xf>
    <xf numFmtId="49" fontId="29" fillId="0" borderId="3" xfId="7" applyNumberFormat="1" applyFont="1" applyFill="1" applyBorder="1" applyAlignment="1" applyProtection="1">
      <alignment vertical="center"/>
    </xf>
    <xf numFmtId="49" fontId="29" fillId="0" borderId="3" xfId="7" applyNumberFormat="1" applyFont="1" applyFill="1" applyBorder="1" applyAlignment="1" applyProtection="1">
      <alignment horizontal="center" vertical="center"/>
    </xf>
    <xf numFmtId="165" fontId="29" fillId="0" borderId="3" xfId="7" applyNumberFormat="1" applyFont="1" applyFill="1" applyBorder="1" applyAlignment="1" applyProtection="1">
      <alignment horizontal="center" vertical="center"/>
    </xf>
    <xf numFmtId="49" fontId="29" fillId="0" borderId="3" xfId="7" applyNumberFormat="1" applyFont="1" applyFill="1" applyBorder="1" applyAlignment="1" applyProtection="1">
      <alignment horizontal="center" vertical="center" wrapText="1"/>
    </xf>
    <xf numFmtId="165" fontId="29" fillId="0" borderId="3" xfId="8" applyNumberFormat="1" applyFont="1" applyFill="1" applyBorder="1" applyAlignment="1" applyProtection="1">
      <alignment horizontal="center" vertical="center"/>
    </xf>
    <xf numFmtId="49" fontId="28" fillId="0" borderId="3" xfId="7" applyNumberFormat="1" applyFont="1" applyFill="1" applyBorder="1" applyAlignment="1" applyProtection="1">
      <alignment vertical="center"/>
    </xf>
    <xf numFmtId="49" fontId="28" fillId="0" borderId="3" xfId="7" applyNumberFormat="1" applyFont="1" applyFill="1" applyBorder="1" applyAlignment="1" applyProtection="1">
      <alignment horizontal="justify" vertical="center" wrapText="1"/>
    </xf>
    <xf numFmtId="49" fontId="28" fillId="0" borderId="3" xfId="7" applyNumberFormat="1" applyFont="1" applyFill="1" applyBorder="1" applyAlignment="1" applyProtection="1">
      <alignment horizontal="center" vertical="center" wrapText="1"/>
    </xf>
    <xf numFmtId="0" fontId="28" fillId="3" borderId="3" xfId="0" applyNumberFormat="1" applyFont="1" applyFill="1" applyBorder="1" applyAlignment="1" applyProtection="1">
      <alignment horizontal="center" vertical="center"/>
    </xf>
    <xf numFmtId="165" fontId="28" fillId="3" borderId="3" xfId="0" applyNumberFormat="1" applyFont="1" applyFill="1" applyBorder="1" applyAlignment="1" applyProtection="1">
      <alignment horizontal="center" vertical="center"/>
    </xf>
    <xf numFmtId="0" fontId="28" fillId="3" borderId="3" xfId="0" applyNumberFormat="1" applyFont="1" applyFill="1" applyBorder="1" applyAlignment="1" applyProtection="1">
      <alignment vertical="center"/>
    </xf>
    <xf numFmtId="165" fontId="28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3" xfId="0" applyNumberFormat="1" applyFont="1" applyFill="1" applyBorder="1" applyAlignment="1">
      <alignment vertical="center"/>
    </xf>
    <xf numFmtId="49" fontId="29" fillId="3" borderId="3" xfId="0" applyNumberFormat="1" applyFont="1" applyFill="1" applyBorder="1" applyAlignment="1" applyProtection="1">
      <alignment horizontal="center" vertical="center"/>
      <protection hidden="1"/>
    </xf>
    <xf numFmtId="165" fontId="29" fillId="3" borderId="3" xfId="0" applyNumberFormat="1" applyFont="1" applyFill="1" applyBorder="1" applyAlignment="1" applyProtection="1">
      <alignment horizontal="center" vertical="center"/>
      <protection hidden="1"/>
    </xf>
    <xf numFmtId="49" fontId="29" fillId="3" borderId="3" xfId="7" applyNumberFormat="1" applyFont="1" applyFill="1" applyBorder="1" applyAlignment="1" applyProtection="1">
      <alignment horizontal="justify" vertical="center" wrapText="1"/>
    </xf>
    <xf numFmtId="49" fontId="28" fillId="0" borderId="3" xfId="7" applyNumberFormat="1" applyFont="1" applyFill="1" applyBorder="1" applyAlignment="1" applyProtection="1">
      <alignment horizontal="justify" vertical="center"/>
    </xf>
    <xf numFmtId="49" fontId="24" fillId="0" borderId="3" xfId="0" applyNumberFormat="1" applyFont="1" applyFill="1" applyBorder="1" applyAlignment="1" applyProtection="1">
      <alignment horizontal="left" vertical="center"/>
      <protection hidden="1"/>
    </xf>
    <xf numFmtId="166" fontId="29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top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0" applyNumberFormat="1" applyFont="1" applyFill="1" applyBorder="1" applyAlignment="1" applyProtection="1">
      <alignment vertical="top"/>
      <protection locked="0"/>
    </xf>
    <xf numFmtId="0" fontId="24" fillId="0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0" applyNumberFormat="1" applyFont="1" applyFill="1" applyBorder="1" applyAlignment="1" applyProtection="1">
      <alignment horizontal="center" wrapText="1"/>
      <protection hidden="1"/>
    </xf>
    <xf numFmtId="165" fontId="24" fillId="0" borderId="2" xfId="0" applyNumberFormat="1" applyFont="1" applyFill="1" applyBorder="1" applyAlignment="1" applyProtection="1">
      <alignment horizontal="center" wrapText="1"/>
      <protection hidden="1"/>
    </xf>
    <xf numFmtId="165" fontId="24" fillId="0" borderId="2" xfId="8" applyNumberFormat="1" applyFont="1" applyFill="1" applyBorder="1" applyAlignment="1" applyProtection="1">
      <alignment horizontal="center" wrapText="1"/>
    </xf>
    <xf numFmtId="165" fontId="24" fillId="5" borderId="2" xfId="8" applyNumberFormat="1" applyFont="1" applyFill="1" applyBorder="1" applyAlignment="1" applyProtection="1">
      <alignment horizontal="center" vertical="center" wrapText="1"/>
    </xf>
    <xf numFmtId="165" fontId="24" fillId="0" borderId="2" xfId="8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29" fillId="0" borderId="7" xfId="0" applyFont="1" applyFill="1" applyBorder="1" applyAlignment="1">
      <alignment horizontal="left" vertical="center" wrapText="1"/>
    </xf>
    <xf numFmtId="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2" xfId="0" applyFont="1" applyFill="1" applyBorder="1" applyAlignment="1">
      <alignment horizontal="left" vertical="center" wrapText="1"/>
    </xf>
    <xf numFmtId="2" fontId="2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0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8" fillId="1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10" borderId="2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13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5" xfId="0" applyFont="1" applyFill="1" applyBorder="1" applyAlignment="1">
      <alignment horizontal="left" vertical="center" wrapText="1"/>
    </xf>
    <xf numFmtId="0" fontId="29" fillId="0" borderId="5" xfId="0" applyNumberFormat="1" applyFont="1" applyFill="1" applyBorder="1" applyAlignment="1" applyProtection="1">
      <alignment horizontal="center" vertical="center"/>
    </xf>
    <xf numFmtId="165" fontId="29" fillId="0" borderId="5" xfId="0" applyNumberFormat="1" applyFont="1" applyFill="1" applyBorder="1" applyAlignment="1" applyProtection="1">
      <alignment horizontal="center" vertical="center"/>
    </xf>
    <xf numFmtId="0" fontId="29" fillId="0" borderId="5" xfId="0" applyNumberFormat="1" applyFont="1" applyFill="1" applyBorder="1" applyAlignment="1" applyProtection="1">
      <alignment vertical="center"/>
    </xf>
    <xf numFmtId="166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0" applyNumberFormat="1" applyFont="1" applyFill="1" applyBorder="1" applyAlignment="1" applyProtection="1">
      <alignment horizontal="center" vertical="center"/>
    </xf>
    <xf numFmtId="165" fontId="29" fillId="0" borderId="13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vertical="center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0" fontId="20" fillId="0" borderId="41" xfId="0" applyNumberFormat="1" applyFont="1" applyFill="1" applyBorder="1" applyAlignment="1" applyProtection="1">
      <alignment horizontal="center" vertical="center"/>
    </xf>
    <xf numFmtId="165" fontId="20" fillId="0" borderId="41" xfId="0" applyNumberFormat="1" applyFont="1" applyFill="1" applyBorder="1" applyAlignment="1" applyProtection="1">
      <alignment horizontal="center" vertical="center"/>
    </xf>
    <xf numFmtId="0" fontId="20" fillId="0" borderId="41" xfId="0" applyNumberFormat="1" applyFont="1" applyFill="1" applyBorder="1" applyAlignment="1" applyProtection="1">
      <alignment vertical="center"/>
    </xf>
    <xf numFmtId="165" fontId="24" fillId="0" borderId="17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</xf>
    <xf numFmtId="0" fontId="20" fillId="0" borderId="0" xfId="7" applyNumberFormat="1" applyFont="1" applyFill="1" applyBorder="1" applyAlignment="1" applyProtection="1">
      <alignment horizontal="right" vertical="top"/>
      <protection locked="0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0\&#1073;&#1091;&#1093;&#1075;&#1072;&#1083;&#1090;&#1077;&#1088;&#1080;&#1103;\&#1055;&#1088;&#1086;&#1077;&#1082;&#1090;%202022-2024\&#1057;&#1086;&#1074;&#1077;&#1090;%20&#1041;&#1102;&#1076;&#1078;&#1077;&#1090;%202022-2024%201%20&#1095;&#1090;&#1077;&#1085;&#1080;&#1077;\&#1056;&#1072;&#1089;&#1093;&#1086;&#1076;&#1099;%20%20&#8470;%202-4%20&#1052;&#1050;&#1059;%20(&#1085;&#1086;&#1074;&#1086;&#1077;)%203%20&#1075;&#1086;&#1076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0\&#1073;&#1091;&#1093;&#1075;&#1072;&#1083;&#1090;&#1077;&#1088;&#1080;&#1103;\&#1055;&#1088;&#1086;&#1077;&#1082;&#1090;%202020%20&#1075;&#1086;&#1076;\&#1057;&#1086;&#1075;&#1083;&#1072;&#1096;&#1077;&#1085;&#1080;&#1077;%20&#1089;%20&#1050;&#1060;%202020\&#1048;&#1079;&#1084;&#1077;&#1085;&#1077;&#1085;&#1080;&#1103;%20&#1089;%2004.03.2020\&#1073;&#1102;&#1076;&#1078;&#1077;&#1090;%20&#1085;&#1072;%202020%20&#1080;&#1079;&#1084;%20&#1085;&#1072;%2004.03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наименование статей"/>
      <sheetName val="Прилож 2"/>
      <sheetName val="Функц.2022 (прил 3) "/>
      <sheetName val="Вед. 2022 (прил 4)"/>
    </sheetNames>
    <sheetDataSet>
      <sheetData sheetId="0"/>
      <sheetData sheetId="1"/>
      <sheetData sheetId="2"/>
      <sheetData sheetId="3"/>
      <sheetData sheetId="4">
        <row r="9">
          <cell r="E9">
            <v>29217.200000000001</v>
          </cell>
        </row>
        <row r="10">
          <cell r="E10">
            <v>1441.7</v>
          </cell>
          <cell r="F10">
            <v>1493.1</v>
          </cell>
          <cell r="G10">
            <v>1546.4</v>
          </cell>
        </row>
        <row r="14">
          <cell r="E14">
            <v>9945.2000000000007</v>
          </cell>
          <cell r="F14">
            <v>3676.7</v>
          </cell>
          <cell r="G14">
            <v>3809.4</v>
          </cell>
        </row>
        <row r="26">
          <cell r="E26">
            <v>14412.899999999998</v>
          </cell>
          <cell r="F26">
            <v>13274.8</v>
          </cell>
          <cell r="G26">
            <v>13772.4</v>
          </cell>
        </row>
        <row r="48">
          <cell r="E48">
            <v>1636.4</v>
          </cell>
          <cell r="F48">
            <v>1697.5</v>
          </cell>
          <cell r="G48">
            <v>1763.6999999999998</v>
          </cell>
        </row>
        <row r="51">
          <cell r="E51">
            <v>20</v>
          </cell>
          <cell r="F51">
            <v>20</v>
          </cell>
          <cell r="G51">
            <v>20</v>
          </cell>
        </row>
        <row r="55">
          <cell r="E55">
            <v>1761</v>
          </cell>
        </row>
        <row r="86">
          <cell r="E86">
            <v>5</v>
          </cell>
          <cell r="F86">
            <v>5.2</v>
          </cell>
          <cell r="G86">
            <v>5.4</v>
          </cell>
        </row>
        <row r="87">
          <cell r="E87">
            <v>5</v>
          </cell>
          <cell r="F87">
            <v>5.2</v>
          </cell>
          <cell r="G87">
            <v>5.4</v>
          </cell>
        </row>
        <row r="91">
          <cell r="F91">
            <v>65846.5</v>
          </cell>
          <cell r="G91">
            <v>68546</v>
          </cell>
        </row>
        <row r="92">
          <cell r="E92">
            <v>305.60000000000002</v>
          </cell>
          <cell r="F92">
            <v>318.2</v>
          </cell>
          <cell r="G92">
            <v>331.1</v>
          </cell>
        </row>
        <row r="96">
          <cell r="F96">
            <v>65523.1</v>
          </cell>
          <cell r="G96">
            <v>68209.5</v>
          </cell>
        </row>
        <row r="102">
          <cell r="E102">
            <v>5</v>
          </cell>
          <cell r="F102">
            <v>5.2</v>
          </cell>
          <cell r="G102">
            <v>5.4</v>
          </cell>
        </row>
        <row r="106">
          <cell r="E106">
            <v>43590.85</v>
          </cell>
          <cell r="F106">
            <v>40576.800000000003</v>
          </cell>
          <cell r="G106">
            <v>61145</v>
          </cell>
        </row>
        <row r="107">
          <cell r="E107">
            <v>43590.85</v>
          </cell>
          <cell r="F107">
            <v>40576.800000000003</v>
          </cell>
          <cell r="G107">
            <v>61145</v>
          </cell>
        </row>
        <row r="123">
          <cell r="E123">
            <v>1161.0999999999999</v>
          </cell>
          <cell r="F123">
            <v>1364.8</v>
          </cell>
          <cell r="G123">
            <v>1420.8000000000002</v>
          </cell>
        </row>
        <row r="124">
          <cell r="E124">
            <v>100</v>
          </cell>
          <cell r="F124">
            <v>104.1</v>
          </cell>
          <cell r="G124">
            <v>108.4</v>
          </cell>
        </row>
        <row r="128">
          <cell r="E128">
            <v>1061.0999999999999</v>
          </cell>
          <cell r="F128">
            <v>1260.7</v>
          </cell>
          <cell r="G128">
            <v>1312.4</v>
          </cell>
        </row>
        <row r="135">
          <cell r="F135">
            <v>39698.300000000003</v>
          </cell>
          <cell r="G135">
            <v>22312.399999999998</v>
          </cell>
        </row>
        <row r="136">
          <cell r="E136">
            <v>6560</v>
          </cell>
          <cell r="F136">
            <v>6423</v>
          </cell>
          <cell r="G136">
            <v>6686.3</v>
          </cell>
        </row>
        <row r="143">
          <cell r="F143">
            <v>32685.3</v>
          </cell>
          <cell r="G143">
            <v>15036.099999999999</v>
          </cell>
        </row>
        <row r="154">
          <cell r="E154">
            <v>1830.7</v>
          </cell>
          <cell r="F154">
            <v>1905.1</v>
          </cell>
          <cell r="G154">
            <v>1983.3</v>
          </cell>
        </row>
        <row r="155">
          <cell r="E155">
            <v>667.8</v>
          </cell>
          <cell r="F155">
            <v>694.5</v>
          </cell>
          <cell r="G155">
            <v>723</v>
          </cell>
        </row>
        <row r="159">
          <cell r="E159">
            <v>1162.9000000000001</v>
          </cell>
          <cell r="F159">
            <v>1210.5999999999999</v>
          </cell>
          <cell r="G159">
            <v>1260.3</v>
          </cell>
        </row>
        <row r="163">
          <cell r="E163">
            <v>2539.4</v>
          </cell>
          <cell r="F163">
            <v>2477.4</v>
          </cell>
          <cell r="G163">
            <v>2575.5</v>
          </cell>
        </row>
        <row r="165">
          <cell r="E165">
            <v>0</v>
          </cell>
          <cell r="F165">
            <v>0</v>
          </cell>
          <cell r="G165">
            <v>0</v>
          </cell>
        </row>
        <row r="173">
          <cell r="E173">
            <v>804</v>
          </cell>
          <cell r="F173">
            <v>836.2</v>
          </cell>
          <cell r="G173">
            <v>870.4</v>
          </cell>
        </row>
        <row r="174">
          <cell r="E174">
            <v>804</v>
          </cell>
          <cell r="F174">
            <v>836.2</v>
          </cell>
          <cell r="G174">
            <v>870.4</v>
          </cell>
        </row>
      </sheetData>
      <sheetData sheetId="5">
        <row r="14">
          <cell r="N14">
            <v>1441.7</v>
          </cell>
          <cell r="O14">
            <v>1493.1</v>
          </cell>
          <cell r="P14">
            <v>1546.4</v>
          </cell>
        </row>
        <row r="19">
          <cell r="N19">
            <v>2423.6</v>
          </cell>
          <cell r="O19">
            <v>2468.6</v>
          </cell>
          <cell r="P19">
            <v>2551.9</v>
          </cell>
        </row>
        <row r="21">
          <cell r="N21">
            <v>7355.9</v>
          </cell>
          <cell r="O21">
            <v>1035.5</v>
          </cell>
          <cell r="P21">
            <v>1077.9000000000001</v>
          </cell>
        </row>
        <row r="23">
          <cell r="N23">
            <v>1</v>
          </cell>
          <cell r="O23">
            <v>1.1000000000000001</v>
          </cell>
          <cell r="P23">
            <v>1.1000000000000001</v>
          </cell>
        </row>
        <row r="26">
          <cell r="N26">
            <v>164.7</v>
          </cell>
          <cell r="O26">
            <v>171.5</v>
          </cell>
          <cell r="P26">
            <v>178.5</v>
          </cell>
        </row>
        <row r="30">
          <cell r="N30">
            <v>87.4</v>
          </cell>
          <cell r="O30">
            <v>90.9</v>
          </cell>
          <cell r="P30">
            <v>94.7</v>
          </cell>
        </row>
        <row r="38">
          <cell r="N38">
            <v>1131.7</v>
          </cell>
          <cell r="O38">
            <v>1172.0999999999999</v>
          </cell>
          <cell r="P38">
            <v>1216.8</v>
          </cell>
        </row>
        <row r="39">
          <cell r="N39">
            <v>504.7</v>
          </cell>
          <cell r="O39">
            <v>525.4</v>
          </cell>
          <cell r="P39">
            <v>546.9</v>
          </cell>
        </row>
        <row r="46">
          <cell r="N46">
            <v>9073.7999999999993</v>
          </cell>
          <cell r="O46">
            <v>9417.9</v>
          </cell>
          <cell r="P46">
            <v>9757.5</v>
          </cell>
        </row>
        <row r="48">
          <cell r="N48">
            <v>3856.7</v>
          </cell>
          <cell r="O48">
            <v>2313.9</v>
          </cell>
          <cell r="P48">
            <v>2408.8000000000002</v>
          </cell>
        </row>
        <row r="50">
          <cell r="N50">
            <v>20.8</v>
          </cell>
          <cell r="O50">
            <v>21.7</v>
          </cell>
          <cell r="P50">
            <v>22.5</v>
          </cell>
        </row>
        <row r="53">
          <cell r="N53">
            <v>464.8</v>
          </cell>
          <cell r="O53">
            <v>483.4</v>
          </cell>
          <cell r="P53">
            <v>503.2</v>
          </cell>
        </row>
        <row r="56">
          <cell r="N56">
            <v>923.3</v>
          </cell>
          <cell r="O56">
            <v>961.5</v>
          </cell>
          <cell r="P56">
            <v>1000.8</v>
          </cell>
        </row>
        <row r="58">
          <cell r="N58">
            <v>73.5</v>
          </cell>
          <cell r="O58">
            <v>76.400000000000006</v>
          </cell>
          <cell r="P58">
            <v>79.599999999999994</v>
          </cell>
        </row>
        <row r="62">
          <cell r="N62">
            <v>20</v>
          </cell>
          <cell r="O62">
            <v>20</v>
          </cell>
          <cell r="P62">
            <v>20</v>
          </cell>
        </row>
        <row r="66">
          <cell r="N66">
            <v>596.20000000000005</v>
          </cell>
          <cell r="O66">
            <v>620</v>
          </cell>
          <cell r="P66">
            <v>645.5</v>
          </cell>
        </row>
        <row r="69">
          <cell r="N69">
            <v>50</v>
          </cell>
          <cell r="O69">
            <v>52</v>
          </cell>
          <cell r="P69">
            <v>54.2</v>
          </cell>
        </row>
        <row r="72">
          <cell r="N72">
            <v>8.1</v>
          </cell>
          <cell r="O72">
            <v>8.4</v>
          </cell>
          <cell r="P72">
            <v>8.6999999999999993</v>
          </cell>
        </row>
        <row r="78">
          <cell r="N78">
            <v>20</v>
          </cell>
          <cell r="O78">
            <v>20.8</v>
          </cell>
          <cell r="P78">
            <v>21.6</v>
          </cell>
        </row>
        <row r="81">
          <cell r="N81">
            <v>12</v>
          </cell>
          <cell r="O81">
            <v>12.5</v>
          </cell>
          <cell r="P81">
            <v>13</v>
          </cell>
        </row>
        <row r="84">
          <cell r="N84">
            <v>5</v>
          </cell>
          <cell r="O84">
            <v>5.2</v>
          </cell>
          <cell r="P84">
            <v>5.4</v>
          </cell>
        </row>
        <row r="87">
          <cell r="N87">
            <v>1</v>
          </cell>
          <cell r="O87">
            <v>1</v>
          </cell>
          <cell r="P87">
            <v>1.1000000000000001</v>
          </cell>
        </row>
        <row r="90">
          <cell r="N90">
            <v>1</v>
          </cell>
          <cell r="O90">
            <v>1</v>
          </cell>
          <cell r="P90">
            <v>1.1000000000000001</v>
          </cell>
        </row>
        <row r="95">
          <cell r="N95">
            <v>5</v>
          </cell>
          <cell r="O95">
            <v>5.2</v>
          </cell>
          <cell r="P95">
            <v>5.4</v>
          </cell>
        </row>
        <row r="100">
          <cell r="N100">
            <v>305.60000000000002</v>
          </cell>
          <cell r="O100">
            <v>318.2</v>
          </cell>
          <cell r="P100">
            <v>331.1</v>
          </cell>
        </row>
        <row r="104">
          <cell r="N104">
            <v>69348.100000000006</v>
          </cell>
          <cell r="O104">
            <v>65346.1</v>
          </cell>
          <cell r="P104">
            <v>68025.3</v>
          </cell>
        </row>
        <row r="106">
          <cell r="N106">
            <v>170</v>
          </cell>
          <cell r="O106">
            <v>177</v>
          </cell>
          <cell r="P106">
            <v>184.2</v>
          </cell>
        </row>
        <row r="110">
          <cell r="N110">
            <v>5</v>
          </cell>
          <cell r="O110">
            <v>5.2</v>
          </cell>
          <cell r="P110">
            <v>5.4</v>
          </cell>
        </row>
        <row r="115">
          <cell r="N115">
            <v>4800</v>
          </cell>
          <cell r="O115">
            <v>4986.7</v>
          </cell>
          <cell r="P115">
            <v>5191.1000000000004</v>
          </cell>
        </row>
        <row r="118">
          <cell r="O118">
            <v>19468.5</v>
          </cell>
          <cell r="P118">
            <v>39179.300000000003</v>
          </cell>
        </row>
        <row r="121">
          <cell r="O121">
            <v>15498.3</v>
          </cell>
          <cell r="P121">
            <v>16126</v>
          </cell>
        </row>
        <row r="124">
          <cell r="N124">
            <v>600</v>
          </cell>
          <cell r="O124">
            <v>623.29999999999995</v>
          </cell>
          <cell r="P124">
            <v>648.6</v>
          </cell>
        </row>
        <row r="127">
          <cell r="N127">
            <v>0</v>
          </cell>
          <cell r="O127">
            <v>0</v>
          </cell>
          <cell r="P127">
            <v>0</v>
          </cell>
        </row>
        <row r="132">
          <cell r="N132">
            <v>100</v>
          </cell>
          <cell r="O132">
            <v>104.1</v>
          </cell>
          <cell r="P132">
            <v>108.4</v>
          </cell>
        </row>
        <row r="136">
          <cell r="N136">
            <v>916.5</v>
          </cell>
          <cell r="O136">
            <v>1110.2</v>
          </cell>
          <cell r="P136">
            <v>1155.7</v>
          </cell>
        </row>
        <row r="139">
          <cell r="N139">
            <v>144.6</v>
          </cell>
          <cell r="O139">
            <v>150.5</v>
          </cell>
          <cell r="P139">
            <v>156.69999999999999</v>
          </cell>
        </row>
        <row r="144">
          <cell r="N144">
            <v>6170</v>
          </cell>
          <cell r="O144">
            <v>6423</v>
          </cell>
          <cell r="P144">
            <v>6686.3</v>
          </cell>
        </row>
        <row r="147">
          <cell r="N147">
            <v>390</v>
          </cell>
          <cell r="O147">
            <v>590</v>
          </cell>
          <cell r="P147">
            <v>590</v>
          </cell>
        </row>
        <row r="151">
          <cell r="O151">
            <v>1957.1</v>
          </cell>
          <cell r="P151">
            <v>2037.3</v>
          </cell>
        </row>
        <row r="154">
          <cell r="N154">
            <v>9318.7000000000007</v>
          </cell>
          <cell r="O154">
            <v>9840.5</v>
          </cell>
          <cell r="P154">
            <v>10178.5</v>
          </cell>
        </row>
        <row r="156">
          <cell r="O156">
            <v>20879</v>
          </cell>
          <cell r="P156">
            <v>2811.3</v>
          </cell>
        </row>
        <row r="158">
          <cell r="N158">
            <v>8.1999999999999993</v>
          </cell>
          <cell r="O158">
            <v>8.6999999999999993</v>
          </cell>
          <cell r="P158">
            <v>9</v>
          </cell>
        </row>
        <row r="163">
          <cell r="N163">
            <v>667.8</v>
          </cell>
          <cell r="O163">
            <v>694.5</v>
          </cell>
          <cell r="P163">
            <v>723</v>
          </cell>
        </row>
        <row r="167">
          <cell r="N167">
            <v>1162.9000000000001</v>
          </cell>
          <cell r="O167">
            <v>1210.5999999999999</v>
          </cell>
          <cell r="P167">
            <v>1260.3</v>
          </cell>
        </row>
        <row r="171">
          <cell r="N171">
            <v>0</v>
          </cell>
          <cell r="O171">
            <v>0</v>
          </cell>
          <cell r="P171">
            <v>0</v>
          </cell>
        </row>
        <row r="174">
          <cell r="N174">
            <v>909.4</v>
          </cell>
          <cell r="O174">
            <v>782.2</v>
          </cell>
          <cell r="P174">
            <v>810.8</v>
          </cell>
        </row>
        <row r="176">
          <cell r="N176">
            <v>1630</v>
          </cell>
          <cell r="O176">
            <v>1695.2</v>
          </cell>
          <cell r="P176">
            <v>1764.7</v>
          </cell>
        </row>
        <row r="181">
          <cell r="N181">
            <v>804</v>
          </cell>
          <cell r="O181">
            <v>836.2</v>
          </cell>
          <cell r="P181">
            <v>870.4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0 (прил 3) "/>
      <sheetName val="Вед. 2020 (прил 4)"/>
      <sheetName val="приложение 5"/>
    </sheetNames>
    <sheetDataSet>
      <sheetData sheetId="0"/>
      <sheetData sheetId="1"/>
      <sheetData sheetId="2"/>
      <sheetData sheetId="3"/>
      <sheetData sheetId="4">
        <row r="23">
          <cell r="N23">
            <v>0</v>
          </cell>
        </row>
        <row r="34">
          <cell r="N34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/>
  <cols>
    <col min="1" max="1" width="17" style="13" customWidth="1"/>
    <col min="2" max="2" width="10.140625" style="13" customWidth="1"/>
    <col min="3" max="3" width="10.140625" style="13" bestFit="1" customWidth="1"/>
    <col min="4" max="4" width="9.140625" style="15" bestFit="1" customWidth="1"/>
    <col min="5" max="5" width="5.140625" style="14" bestFit="1" customWidth="1"/>
    <col min="6" max="6" width="6.85546875" style="14" bestFit="1" customWidth="1"/>
    <col min="7" max="7" width="8.5703125" style="13" customWidth="1"/>
    <col min="8" max="8" width="15.7109375" style="12" customWidth="1"/>
    <col min="9" max="9" width="13.140625" style="11" bestFit="1" customWidth="1"/>
    <col min="10" max="10" width="13.5703125" style="11" bestFit="1" customWidth="1"/>
    <col min="11" max="16384" width="8.7109375" style="11"/>
  </cols>
  <sheetData>
    <row r="1" spans="1:10">
      <c r="A1" s="30" t="s">
        <v>133</v>
      </c>
      <c r="F1" s="547"/>
      <c r="G1" s="548"/>
      <c r="H1" s="548"/>
    </row>
    <row r="2" spans="1:10" ht="13.5" thickBot="1">
      <c r="A2" s="30"/>
      <c r="F2" s="74"/>
      <c r="G2" s="29"/>
      <c r="H2" s="29"/>
    </row>
    <row r="3" spans="1:10" ht="13.5" thickBot="1">
      <c r="A3" s="71" t="s">
        <v>123</v>
      </c>
      <c r="B3" s="71" t="s">
        <v>122</v>
      </c>
      <c r="C3" s="71" t="s">
        <v>121</v>
      </c>
      <c r="D3" s="73" t="s">
        <v>120</v>
      </c>
      <c r="E3" s="72" t="s">
        <v>119</v>
      </c>
      <c r="F3" s="72" t="s">
        <v>118</v>
      </c>
      <c r="G3" s="71" t="s">
        <v>117</v>
      </c>
      <c r="H3" s="70" t="s">
        <v>88</v>
      </c>
    </row>
    <row r="4" spans="1:10">
      <c r="A4" s="69" t="s">
        <v>125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>
      <c r="A5" s="68" t="s">
        <v>125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>
      <c r="A6" s="28" t="s">
        <v>124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>
      <c r="A7" s="23" t="s">
        <v>130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>
      <c r="A8" s="46" t="s">
        <v>110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>
      <c r="A9" s="23" t="s">
        <v>131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5" thickBot="1">
      <c r="A10" s="23" t="s">
        <v>131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5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5" thickBot="1">
      <c r="B13" s="29"/>
      <c r="C13" s="66"/>
      <c r="E13" s="34"/>
      <c r="F13" s="34"/>
      <c r="G13" s="29"/>
      <c r="I13" s="16"/>
    </row>
    <row r="14" spans="1:10" ht="13.5" thickBot="1">
      <c r="A14" s="65" t="s">
        <v>123</v>
      </c>
      <c r="B14" s="65" t="s">
        <v>122</v>
      </c>
      <c r="C14" s="65" t="s">
        <v>121</v>
      </c>
      <c r="D14" s="64" t="s">
        <v>120</v>
      </c>
      <c r="E14" s="63" t="s">
        <v>119</v>
      </c>
      <c r="F14" s="63" t="s">
        <v>118</v>
      </c>
      <c r="G14" s="62" t="s">
        <v>117</v>
      </c>
      <c r="H14" s="61" t="s">
        <v>88</v>
      </c>
      <c r="I14" s="16"/>
    </row>
    <row r="15" spans="1:10">
      <c r="A15" s="60" t="s">
        <v>116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75" thickBot="1">
      <c r="A16" s="40" t="s">
        <v>116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>
      <c r="A18" s="30" t="s">
        <v>115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>
      <c r="A19" s="28" t="s">
        <v>114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>
      <c r="A20" s="46" t="s">
        <v>113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>
      <c r="A21" s="46" t="s">
        <v>113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>
      <c r="A22" s="46" t="s">
        <v>112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>
      <c r="A23" s="46" t="s">
        <v>112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>
      <c r="A24" s="46" t="s">
        <v>111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>
      <c r="A25" s="46" t="s">
        <v>109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5" thickBot="1">
      <c r="A27" s="41" t="s">
        <v>107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>
      <c r="A28" s="79"/>
      <c r="B28" s="80"/>
      <c r="C28" s="81"/>
      <c r="D28" s="82"/>
      <c r="E28" s="83"/>
      <c r="F28" s="83"/>
      <c r="G28" s="84"/>
      <c r="H28" s="85"/>
      <c r="I28" s="16"/>
    </row>
    <row r="29" spans="1:10">
      <c r="A29" s="46" t="s">
        <v>108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>
      <c r="A30" s="46" t="s">
        <v>111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5" thickBot="1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>
      <c r="A32" s="91" t="s">
        <v>127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>
      <c r="A33" s="97" t="s">
        <v>128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>
      <c r="A34" s="13">
        <v>221</v>
      </c>
      <c r="C34" s="29"/>
      <c r="E34" s="34"/>
      <c r="F34" s="34"/>
      <c r="G34" s="29"/>
    </row>
    <row r="35" spans="1:10">
      <c r="A35" s="25" t="s">
        <v>134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>
      <c r="A36" s="25" t="s">
        <v>106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>
      <c r="A37" s="25" t="s">
        <v>105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>
      <c r="A39" s="13">
        <v>222</v>
      </c>
      <c r="B39" s="26"/>
      <c r="H39" s="19"/>
    </row>
    <row r="40" spans="1:10">
      <c r="A40" s="25" t="s">
        <v>90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>
      <c r="A41" s="30" t="s">
        <v>132</v>
      </c>
      <c r="B41" s="26"/>
      <c r="G41" s="29">
        <v>1</v>
      </c>
      <c r="H41" s="12">
        <f>B41*G41</f>
        <v>0</v>
      </c>
    </row>
    <row r="42" spans="1:10">
      <c r="A42" s="25" t="s">
        <v>104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>
      <c r="A43" s="13">
        <v>223</v>
      </c>
      <c r="B43" s="26"/>
      <c r="H43" s="19"/>
    </row>
    <row r="44" spans="1:10">
      <c r="A44" s="25" t="s">
        <v>103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>
      <c r="A45" s="25" t="s">
        <v>102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5" thickBot="1">
      <c r="B46" s="26"/>
      <c r="H46" s="19">
        <f>SUM(H44:H45)</f>
        <v>127980</v>
      </c>
      <c r="J46" s="16">
        <f>H47</f>
        <v>0</v>
      </c>
    </row>
    <row r="47" spans="1:10" ht="13.5" thickBot="1">
      <c r="A47" s="13">
        <v>225</v>
      </c>
      <c r="B47" s="26"/>
      <c r="H47" s="27"/>
    </row>
    <row r="48" spans="1:10">
      <c r="A48" s="25" t="s">
        <v>101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>
      <c r="A49" s="25" t="s">
        <v>100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>
      <c r="A50" s="30"/>
      <c r="B50" s="26"/>
      <c r="G50" s="29"/>
      <c r="H50" s="19">
        <f>SUM(H48:H49)</f>
        <v>106000</v>
      </c>
      <c r="J50" s="16">
        <f>H51</f>
        <v>0</v>
      </c>
    </row>
    <row r="51" spans="1:10">
      <c r="A51" s="13">
        <v>226</v>
      </c>
      <c r="B51" s="26"/>
    </row>
    <row r="52" spans="1:10">
      <c r="A52" s="25" t="s">
        <v>99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>
      <c r="A53" s="25" t="s">
        <v>99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>
      <c r="A54" s="25" t="s">
        <v>98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>
      <c r="A55" s="25" t="s">
        <v>97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>
      <c r="A56" s="25" t="s">
        <v>96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>
      <c r="A57" s="25" t="s">
        <v>95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5" thickBot="1">
      <c r="A58" s="28" t="s">
        <v>94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5" thickBot="1">
      <c r="B59" s="26"/>
      <c r="H59" s="27">
        <f>SUM(H52:H58)</f>
        <v>570180</v>
      </c>
      <c r="J59" s="16">
        <f>H60</f>
        <v>0</v>
      </c>
    </row>
    <row r="60" spans="1:10" ht="13.5" thickBot="1">
      <c r="A60" s="13">
        <v>290</v>
      </c>
      <c r="B60" s="26"/>
      <c r="H60" s="27"/>
    </row>
    <row r="61" spans="1:10">
      <c r="A61" s="25" t="s">
        <v>93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>
      <c r="A63" s="25" t="s">
        <v>92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>
      <c r="A64" s="13">
        <v>340</v>
      </c>
      <c r="B64" s="26"/>
      <c r="H64" s="19"/>
    </row>
    <row r="65" spans="1:10">
      <c r="A65" s="25" t="s">
        <v>91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>
      <c r="B66" s="17"/>
      <c r="H66" s="19"/>
      <c r="I66" s="11">
        <v>300</v>
      </c>
      <c r="J66" s="18">
        <f>SUM(J63:J65)</f>
        <v>0</v>
      </c>
    </row>
    <row r="67" spans="1:10">
      <c r="B67" s="17"/>
    </row>
    <row r="68" spans="1:10">
      <c r="B68" s="17"/>
      <c r="I68" s="11" t="s">
        <v>90</v>
      </c>
      <c r="J68" s="16">
        <f>J7+J10+J16+J31+J62+J66</f>
        <v>2546781.6240000003</v>
      </c>
    </row>
    <row r="70" spans="1:10">
      <c r="J70" s="16">
        <f>J68/1000</f>
        <v>2546.7816240000002</v>
      </c>
    </row>
    <row r="72" spans="1:10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236"/>
    <col min="20" max="16384" width="9.140625" style="2"/>
  </cols>
  <sheetData>
    <row r="1" spans="1:19" ht="21" customHeight="1">
      <c r="A1" s="118" t="s">
        <v>207</v>
      </c>
      <c r="B1" s="119"/>
      <c r="C1" s="551" t="s">
        <v>285</v>
      </c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1:19" ht="21" customHeight="1">
      <c r="A2" s="115"/>
      <c r="B2" s="120"/>
      <c r="C2" s="120"/>
      <c r="D2" s="120"/>
      <c r="E2" s="120"/>
      <c r="F2" s="120"/>
      <c r="G2" s="120"/>
      <c r="H2" s="120"/>
      <c r="I2" s="120"/>
      <c r="J2" s="121" t="s">
        <v>353</v>
      </c>
      <c r="K2" s="120"/>
      <c r="L2" s="120"/>
      <c r="M2" s="120"/>
      <c r="N2" s="120"/>
      <c r="O2" s="120"/>
      <c r="P2" s="120"/>
    </row>
    <row r="3" spans="1:19" ht="21" customHeight="1">
      <c r="A3" s="115"/>
      <c r="B3" s="120"/>
      <c r="C3" s="120"/>
      <c r="D3" s="120"/>
      <c r="E3" s="120"/>
      <c r="F3" s="120"/>
      <c r="G3" s="120"/>
      <c r="H3" s="120"/>
      <c r="I3" s="120"/>
      <c r="J3" s="121" t="s">
        <v>354</v>
      </c>
      <c r="K3" s="120"/>
      <c r="L3" s="120"/>
      <c r="M3" s="120"/>
      <c r="N3" s="120"/>
      <c r="O3" s="120"/>
      <c r="P3" s="120"/>
    </row>
    <row r="4" spans="1:19" ht="22.5" customHeight="1">
      <c r="A4" s="115"/>
      <c r="B4" s="115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</row>
    <row r="5" spans="1:19" ht="22.5" customHeight="1">
      <c r="A5" s="549" t="s">
        <v>346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</row>
    <row r="6" spans="1:19" ht="27.6" customHeight="1">
      <c r="A6" s="549" t="s">
        <v>355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</row>
    <row r="7" spans="1:19" ht="27.6" customHeight="1" thickBo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550" t="s">
        <v>342</v>
      </c>
      <c r="P7" s="550"/>
    </row>
    <row r="8" spans="1:19" s="7" customFormat="1" ht="61.5" customHeight="1" thickBot="1">
      <c r="A8" s="123" t="s">
        <v>0</v>
      </c>
      <c r="B8" s="123" t="s">
        <v>11</v>
      </c>
      <c r="C8" s="124" t="s">
        <v>1</v>
      </c>
      <c r="D8" s="125" t="s">
        <v>204</v>
      </c>
      <c r="E8" s="125" t="s">
        <v>209</v>
      </c>
      <c r="F8" s="125" t="s">
        <v>205</v>
      </c>
      <c r="G8" s="125" t="s">
        <v>258</v>
      </c>
      <c r="H8" s="125" t="s">
        <v>282</v>
      </c>
      <c r="I8" s="125" t="s">
        <v>240</v>
      </c>
      <c r="J8" s="125" t="s">
        <v>283</v>
      </c>
      <c r="K8" s="126" t="s">
        <v>237</v>
      </c>
      <c r="L8" s="127" t="s">
        <v>241</v>
      </c>
      <c r="M8" s="128" t="s">
        <v>338</v>
      </c>
      <c r="N8" s="128" t="s">
        <v>339</v>
      </c>
      <c r="O8" s="128" t="s">
        <v>340</v>
      </c>
      <c r="P8" s="128" t="s">
        <v>341</v>
      </c>
      <c r="S8" s="237"/>
    </row>
    <row r="9" spans="1:19" s="3" customFormat="1" ht="16.5" thickBot="1">
      <c r="A9" s="129" t="s">
        <v>2</v>
      </c>
      <c r="B9" s="130" t="s">
        <v>16</v>
      </c>
      <c r="C9" s="131" t="s">
        <v>296</v>
      </c>
      <c r="D9" s="132" t="e">
        <f>D10+D21+D24+D31+D35</f>
        <v>#REF!</v>
      </c>
      <c r="E9" s="132" t="e">
        <f>E10+E21+E24+E31+E35</f>
        <v>#REF!</v>
      </c>
      <c r="F9" s="132" t="e">
        <f>F10+F21+F24+F31+F35</f>
        <v>#REF!</v>
      </c>
      <c r="G9" s="132">
        <f t="shared" ref="G9:P9" si="0">G10+G21+G24+G35+G43</f>
        <v>29725.4</v>
      </c>
      <c r="H9" s="132">
        <f t="shared" si="0"/>
        <v>17464.399999999998</v>
      </c>
      <c r="I9" s="132">
        <f t="shared" si="0"/>
        <v>29091.899999999998</v>
      </c>
      <c r="J9" s="133">
        <f>J10+J21+J24+J35+J43+J39</f>
        <v>26445.599999999999</v>
      </c>
      <c r="K9" s="134">
        <f t="shared" si="0"/>
        <v>27354.59</v>
      </c>
      <c r="L9" s="135">
        <f t="shared" si="0"/>
        <v>28859.092449999996</v>
      </c>
      <c r="M9" s="136">
        <f t="shared" si="0"/>
        <v>8499.1666666666661</v>
      </c>
      <c r="N9" s="136">
        <f t="shared" si="0"/>
        <v>8499.1666666666661</v>
      </c>
      <c r="O9" s="136">
        <f t="shared" si="0"/>
        <v>8499.1666666666661</v>
      </c>
      <c r="P9" s="136">
        <f t="shared" si="0"/>
        <v>133.5</v>
      </c>
      <c r="S9" s="238"/>
    </row>
    <row r="10" spans="1:19" s="4" customFormat="1" ht="16.5" thickBot="1">
      <c r="A10" s="137" t="s">
        <v>7</v>
      </c>
      <c r="B10" s="138" t="s">
        <v>145</v>
      </c>
      <c r="C10" s="139" t="s">
        <v>5</v>
      </c>
      <c r="D10" s="140">
        <f t="shared" ref="D10:P10" si="1">D11+D18</f>
        <v>9631.4</v>
      </c>
      <c r="E10" s="140">
        <f t="shared" si="1"/>
        <v>6727.71</v>
      </c>
      <c r="F10" s="140">
        <f t="shared" si="1"/>
        <v>10213.75</v>
      </c>
      <c r="G10" s="140">
        <f t="shared" si="1"/>
        <v>18820</v>
      </c>
      <c r="H10" s="140">
        <f t="shared" si="1"/>
        <v>10036.199999999999</v>
      </c>
      <c r="I10" s="140">
        <f t="shared" si="1"/>
        <v>17432.899999999998</v>
      </c>
      <c r="J10" s="141">
        <f>J11+J18+J20</f>
        <v>15644</v>
      </c>
      <c r="K10" s="142">
        <f t="shared" si="1"/>
        <v>16771.415999999997</v>
      </c>
      <c r="L10" s="143">
        <f t="shared" si="1"/>
        <v>17693.843879999997</v>
      </c>
      <c r="M10" s="144">
        <f t="shared" si="1"/>
        <v>5188.5</v>
      </c>
      <c r="N10" s="144">
        <f t="shared" si="1"/>
        <v>5188.5</v>
      </c>
      <c r="O10" s="144">
        <f t="shared" si="1"/>
        <v>5188.5</v>
      </c>
      <c r="P10" s="144">
        <f t="shared" si="1"/>
        <v>62.5</v>
      </c>
      <c r="S10" s="239"/>
    </row>
    <row r="11" spans="1:19" s="6" customFormat="1" ht="39.950000000000003" customHeight="1">
      <c r="A11" s="145" t="s">
        <v>62</v>
      </c>
      <c r="B11" s="146" t="s">
        <v>234</v>
      </c>
      <c r="C11" s="147" t="s">
        <v>139</v>
      </c>
      <c r="D11" s="148">
        <f>D12+D15+D13+D16</f>
        <v>9391.4</v>
      </c>
      <c r="E11" s="148">
        <f>E12+E15+E13+E16</f>
        <v>6546.21</v>
      </c>
      <c r="F11" s="148">
        <f>F12+F15+F13+F16</f>
        <v>9941.5</v>
      </c>
      <c r="G11" s="148">
        <f>G12+G15+G13+G16+G17</f>
        <v>18620</v>
      </c>
      <c r="H11" s="148">
        <f>H12+H15+H13+H16+H17</f>
        <v>9812.9999999999982</v>
      </c>
      <c r="I11" s="148">
        <f>I12+I15+I13+I16+I17+I18</f>
        <v>17098.099999999999</v>
      </c>
      <c r="J11" s="149">
        <f>J12+J15+J13+J16+J17</f>
        <v>15404</v>
      </c>
      <c r="K11" s="150">
        <f>K12+K15+K13+K16+K17+K18</f>
        <v>16534.423999999999</v>
      </c>
      <c r="L11" s="151">
        <f>L12+L15+L13+L16+L17+L18</f>
        <v>17443.817319999998</v>
      </c>
      <c r="M11" s="152">
        <f>M12+M15+M13+M16+M17</f>
        <v>5113.833333333333</v>
      </c>
      <c r="N11" s="152">
        <f>N12+N15+N13+N16+N17</f>
        <v>5113.833333333333</v>
      </c>
      <c r="O11" s="152">
        <f>O12+O15+O13+O16+O17</f>
        <v>5113.833333333333</v>
      </c>
      <c r="P11" s="152">
        <f>P12+P15+P13+P16+P17</f>
        <v>62.5</v>
      </c>
      <c r="S11" s="240"/>
    </row>
    <row r="12" spans="1:19" s="6" customFormat="1" ht="39.950000000000003" customHeight="1">
      <c r="A12" s="145" t="s">
        <v>45</v>
      </c>
      <c r="B12" s="146" t="s">
        <v>187</v>
      </c>
      <c r="C12" s="147" t="s">
        <v>140</v>
      </c>
      <c r="D12" s="148">
        <v>6131.4</v>
      </c>
      <c r="E12" s="148">
        <v>3667.3</v>
      </c>
      <c r="F12" s="148">
        <f>E12/8*12</f>
        <v>5500.9500000000007</v>
      </c>
      <c r="G12" s="148">
        <v>17300</v>
      </c>
      <c r="H12" s="148">
        <v>8970.7999999999993</v>
      </c>
      <c r="I12" s="148">
        <v>15500</v>
      </c>
      <c r="J12" s="149">
        <v>12426</v>
      </c>
      <c r="K12" s="153">
        <f>J12*1.058</f>
        <v>13146.708000000001</v>
      </c>
      <c r="L12" s="154">
        <f>K12*1.055</f>
        <v>13869.77694</v>
      </c>
      <c r="M12" s="152">
        <f>J12/3</f>
        <v>4142</v>
      </c>
      <c r="N12" s="152">
        <f>J12/3</f>
        <v>4142</v>
      </c>
      <c r="O12" s="152">
        <f>J12/3</f>
        <v>4142</v>
      </c>
      <c r="P12" s="152">
        <v>0</v>
      </c>
      <c r="S12" s="240"/>
    </row>
    <row r="13" spans="1:19" s="6" customFormat="1" ht="60.75" hidden="1" customHeight="1">
      <c r="A13" s="145" t="s">
        <v>44</v>
      </c>
      <c r="B13" s="146" t="s">
        <v>188</v>
      </c>
      <c r="C13" s="147" t="s">
        <v>189</v>
      </c>
      <c r="D13" s="148">
        <v>2450</v>
      </c>
      <c r="E13" s="148">
        <v>2220.5</v>
      </c>
      <c r="F13" s="148">
        <f>E13/8*12</f>
        <v>3330.75</v>
      </c>
      <c r="G13" s="148"/>
      <c r="H13" s="148"/>
      <c r="I13" s="148">
        <f>H13/8*12</f>
        <v>0</v>
      </c>
      <c r="J13" s="149">
        <f t="shared" ref="J13:K47" si="2">I13*1.058</f>
        <v>0</v>
      </c>
      <c r="K13" s="153">
        <f t="shared" si="2"/>
        <v>0</v>
      </c>
      <c r="L13" s="154">
        <f t="shared" ref="L13:L47" si="3">K13*1.055</f>
        <v>0</v>
      </c>
      <c r="M13" s="148">
        <v>0</v>
      </c>
      <c r="N13" s="148">
        <v>0</v>
      </c>
      <c r="O13" s="148">
        <v>0</v>
      </c>
      <c r="P13" s="148">
        <v>0</v>
      </c>
      <c r="S13" s="240"/>
    </row>
    <row r="14" spans="1:19" s="6" customFormat="1" ht="39.950000000000003" customHeight="1">
      <c r="A14" s="145" t="s">
        <v>63</v>
      </c>
      <c r="B14" s="146" t="s">
        <v>259</v>
      </c>
      <c r="C14" s="147" t="s">
        <v>141</v>
      </c>
      <c r="D14" s="148"/>
      <c r="E14" s="148"/>
      <c r="F14" s="148"/>
      <c r="G14" s="148">
        <f>G15</f>
        <v>760</v>
      </c>
      <c r="H14" s="148">
        <f>H15</f>
        <v>824.4</v>
      </c>
      <c r="I14" s="148">
        <f>I15</f>
        <v>1236.5999999999999</v>
      </c>
      <c r="J14" s="149">
        <f>J15</f>
        <v>2728</v>
      </c>
      <c r="K14" s="153">
        <f t="shared" si="2"/>
        <v>2886.2240000000002</v>
      </c>
      <c r="L14" s="154">
        <f t="shared" si="3"/>
        <v>3044.96632</v>
      </c>
      <c r="M14" s="152">
        <f>M15</f>
        <v>909.33333333333337</v>
      </c>
      <c r="N14" s="152">
        <f>N15</f>
        <v>909.33333333333337</v>
      </c>
      <c r="O14" s="152">
        <f>O15</f>
        <v>909.33333333333337</v>
      </c>
      <c r="P14" s="152">
        <f>P15</f>
        <v>0</v>
      </c>
      <c r="S14" s="240"/>
    </row>
    <row r="15" spans="1:19" s="6" customFormat="1" ht="39.950000000000003" customHeight="1">
      <c r="A15" s="145" t="s">
        <v>173</v>
      </c>
      <c r="B15" s="146" t="s">
        <v>190</v>
      </c>
      <c r="C15" s="147" t="s">
        <v>141</v>
      </c>
      <c r="D15" s="148">
        <v>800</v>
      </c>
      <c r="E15" s="148">
        <v>733.2</v>
      </c>
      <c r="F15" s="148">
        <f>E15/8*12</f>
        <v>1099.8000000000002</v>
      </c>
      <c r="G15" s="148">
        <v>760</v>
      </c>
      <c r="H15" s="148">
        <v>824.4</v>
      </c>
      <c r="I15" s="148">
        <f t="shared" ref="I15:I20" si="4">H15/8*12</f>
        <v>1236.5999999999999</v>
      </c>
      <c r="J15" s="149">
        <v>2728</v>
      </c>
      <c r="K15" s="153">
        <f t="shared" si="2"/>
        <v>2886.2240000000002</v>
      </c>
      <c r="L15" s="154">
        <f t="shared" si="3"/>
        <v>3044.96632</v>
      </c>
      <c r="M15" s="152">
        <f>J15/3</f>
        <v>909.33333333333337</v>
      </c>
      <c r="N15" s="152">
        <f>J15/3</f>
        <v>909.33333333333337</v>
      </c>
      <c r="O15" s="152">
        <f>J15/3</f>
        <v>909.33333333333337</v>
      </c>
      <c r="P15" s="152">
        <v>0</v>
      </c>
      <c r="S15" s="240"/>
    </row>
    <row r="16" spans="1:19" s="6" customFormat="1" ht="39.950000000000003" hidden="1" customHeight="1">
      <c r="A16" s="145" t="s">
        <v>173</v>
      </c>
      <c r="B16" s="146" t="s">
        <v>191</v>
      </c>
      <c r="C16" s="147" t="s">
        <v>192</v>
      </c>
      <c r="D16" s="148">
        <v>10</v>
      </c>
      <c r="E16" s="148">
        <v>-74.790000000000006</v>
      </c>
      <c r="F16" s="148">
        <v>10</v>
      </c>
      <c r="G16" s="155"/>
      <c r="H16" s="155"/>
      <c r="I16" s="148">
        <f t="shared" si="4"/>
        <v>0</v>
      </c>
      <c r="J16" s="149">
        <f t="shared" si="2"/>
        <v>0</v>
      </c>
      <c r="K16" s="153">
        <f t="shared" si="2"/>
        <v>0</v>
      </c>
      <c r="L16" s="154">
        <f t="shared" si="3"/>
        <v>0</v>
      </c>
      <c r="M16" s="148">
        <v>0</v>
      </c>
      <c r="N16" s="148">
        <v>0</v>
      </c>
      <c r="O16" s="148">
        <v>0</v>
      </c>
      <c r="P16" s="148">
        <v>0</v>
      </c>
      <c r="S16" s="240"/>
    </row>
    <row r="17" spans="1:19" s="6" customFormat="1" ht="39.950000000000003" customHeight="1">
      <c r="A17" s="145" t="s">
        <v>233</v>
      </c>
      <c r="B17" s="146" t="s">
        <v>231</v>
      </c>
      <c r="C17" s="147" t="s">
        <v>232</v>
      </c>
      <c r="D17" s="148"/>
      <c r="E17" s="148"/>
      <c r="F17" s="148"/>
      <c r="G17" s="148">
        <v>560</v>
      </c>
      <c r="H17" s="148">
        <v>17.8</v>
      </c>
      <c r="I17" s="148">
        <f t="shared" si="4"/>
        <v>26.700000000000003</v>
      </c>
      <c r="J17" s="149">
        <v>250</v>
      </c>
      <c r="K17" s="153">
        <f t="shared" si="2"/>
        <v>264.5</v>
      </c>
      <c r="L17" s="154">
        <f t="shared" si="3"/>
        <v>279.04749999999996</v>
      </c>
      <c r="M17" s="152">
        <f>J17/4</f>
        <v>62.5</v>
      </c>
      <c r="N17" s="152">
        <f>J17/4</f>
        <v>62.5</v>
      </c>
      <c r="O17" s="152">
        <f>J17/4</f>
        <v>62.5</v>
      </c>
      <c r="P17" s="152">
        <f>J17/4</f>
        <v>62.5</v>
      </c>
      <c r="S17" s="240"/>
    </row>
    <row r="18" spans="1:19" s="6" customFormat="1" ht="39.950000000000003" customHeight="1">
      <c r="A18" s="145" t="s">
        <v>158</v>
      </c>
      <c r="B18" s="146" t="s">
        <v>236</v>
      </c>
      <c r="C18" s="147" t="s">
        <v>286</v>
      </c>
      <c r="D18" s="148">
        <f>D19+D20</f>
        <v>240</v>
      </c>
      <c r="E18" s="148">
        <f>E19+E20</f>
        <v>181.5</v>
      </c>
      <c r="F18" s="148">
        <f>E18/8*12</f>
        <v>272.25</v>
      </c>
      <c r="G18" s="148">
        <f>G19+G20</f>
        <v>200</v>
      </c>
      <c r="H18" s="148">
        <f>H19+H20</f>
        <v>223.2</v>
      </c>
      <c r="I18" s="148">
        <f t="shared" si="4"/>
        <v>334.79999999999995</v>
      </c>
      <c r="J18" s="149">
        <f>J19</f>
        <v>224</v>
      </c>
      <c r="K18" s="153">
        <f t="shared" si="2"/>
        <v>236.99200000000002</v>
      </c>
      <c r="L18" s="154">
        <f t="shared" si="3"/>
        <v>250.02656000000002</v>
      </c>
      <c r="M18" s="152">
        <f>M19</f>
        <v>74.666666666666671</v>
      </c>
      <c r="N18" s="152">
        <f>N19</f>
        <v>74.666666666666671</v>
      </c>
      <c r="O18" s="152">
        <f>O19</f>
        <v>74.666666666666671</v>
      </c>
      <c r="P18" s="152">
        <f>P19</f>
        <v>0</v>
      </c>
      <c r="S18" s="240"/>
    </row>
    <row r="19" spans="1:19" s="6" customFormat="1" ht="39.950000000000003" customHeight="1">
      <c r="A19" s="145" t="s">
        <v>172</v>
      </c>
      <c r="B19" s="146" t="s">
        <v>193</v>
      </c>
      <c r="C19" s="147" t="s">
        <v>286</v>
      </c>
      <c r="D19" s="148">
        <v>120</v>
      </c>
      <c r="E19" s="148">
        <v>130.5</v>
      </c>
      <c r="F19" s="148">
        <f>E19/8*12</f>
        <v>195.75</v>
      </c>
      <c r="G19" s="148">
        <v>200</v>
      </c>
      <c r="H19" s="148">
        <v>223.2</v>
      </c>
      <c r="I19" s="148">
        <f t="shared" si="4"/>
        <v>334.79999999999995</v>
      </c>
      <c r="J19" s="149">
        <v>224</v>
      </c>
      <c r="K19" s="153">
        <f t="shared" si="2"/>
        <v>236.99200000000002</v>
      </c>
      <c r="L19" s="154">
        <f t="shared" si="3"/>
        <v>250.02656000000002</v>
      </c>
      <c r="M19" s="152">
        <f>J19/3</f>
        <v>74.666666666666671</v>
      </c>
      <c r="N19" s="152">
        <f>J19/3</f>
        <v>74.666666666666671</v>
      </c>
      <c r="O19" s="152">
        <f>J19/3</f>
        <v>74.666666666666671</v>
      </c>
      <c r="P19" s="152">
        <v>0</v>
      </c>
      <c r="S19" s="240"/>
    </row>
    <row r="20" spans="1:19" s="4" customFormat="1" ht="45" customHeight="1" thickBot="1">
      <c r="A20" s="145" t="s">
        <v>222</v>
      </c>
      <c r="B20" s="146" t="s">
        <v>356</v>
      </c>
      <c r="C20" s="147" t="s">
        <v>357</v>
      </c>
      <c r="D20" s="148">
        <v>120</v>
      </c>
      <c r="E20" s="148">
        <v>51</v>
      </c>
      <c r="F20" s="148">
        <f>E20/8*12</f>
        <v>76.5</v>
      </c>
      <c r="G20" s="155"/>
      <c r="H20" s="148"/>
      <c r="I20" s="148">
        <f t="shared" si="4"/>
        <v>0</v>
      </c>
      <c r="J20" s="149">
        <v>16</v>
      </c>
      <c r="K20" s="153">
        <f t="shared" si="2"/>
        <v>16.928000000000001</v>
      </c>
      <c r="L20" s="154">
        <f t="shared" si="3"/>
        <v>17.85904</v>
      </c>
      <c r="M20" s="156"/>
      <c r="N20" s="156"/>
      <c r="O20" s="156"/>
      <c r="P20" s="156"/>
      <c r="S20" s="239"/>
    </row>
    <row r="21" spans="1:19" s="6" customFormat="1" ht="16.5" thickBot="1">
      <c r="A21" s="137" t="s">
        <v>4</v>
      </c>
      <c r="B21" s="138" t="s">
        <v>146</v>
      </c>
      <c r="C21" s="139" t="s">
        <v>6</v>
      </c>
      <c r="D21" s="140">
        <f>D22</f>
        <v>300</v>
      </c>
      <c r="E21" s="140">
        <f t="shared" ref="E21:P22" si="5">E22</f>
        <v>175</v>
      </c>
      <c r="F21" s="140">
        <f t="shared" si="5"/>
        <v>262.5</v>
      </c>
      <c r="G21" s="140">
        <f t="shared" si="5"/>
        <v>1600</v>
      </c>
      <c r="H21" s="140">
        <f t="shared" si="5"/>
        <v>950.7</v>
      </c>
      <c r="I21" s="140">
        <f t="shared" si="5"/>
        <v>1600</v>
      </c>
      <c r="J21" s="141">
        <f t="shared" si="5"/>
        <v>2985</v>
      </c>
      <c r="K21" s="157">
        <f t="shared" si="5"/>
        <v>3158.13</v>
      </c>
      <c r="L21" s="158">
        <f t="shared" si="5"/>
        <v>3331.8271500000001</v>
      </c>
      <c r="M21" s="144">
        <f t="shared" si="5"/>
        <v>995</v>
      </c>
      <c r="N21" s="144">
        <f t="shared" si="5"/>
        <v>995</v>
      </c>
      <c r="O21" s="144">
        <f t="shared" si="5"/>
        <v>995</v>
      </c>
      <c r="P21" s="144">
        <f t="shared" si="5"/>
        <v>0</v>
      </c>
      <c r="S21" s="240"/>
    </row>
    <row r="22" spans="1:19" ht="39.950000000000003" customHeight="1">
      <c r="A22" s="145" t="s">
        <v>64</v>
      </c>
      <c r="B22" s="146" t="s">
        <v>235</v>
      </c>
      <c r="C22" s="159" t="s">
        <v>55</v>
      </c>
      <c r="D22" s="148">
        <f>D23</f>
        <v>300</v>
      </c>
      <c r="E22" s="148">
        <v>175</v>
      </c>
      <c r="F22" s="148">
        <f t="shared" si="5"/>
        <v>262.5</v>
      </c>
      <c r="G22" s="148">
        <f t="shared" si="5"/>
        <v>1600</v>
      </c>
      <c r="H22" s="148">
        <f t="shared" si="5"/>
        <v>950.7</v>
      </c>
      <c r="I22" s="148">
        <f>I23</f>
        <v>1600</v>
      </c>
      <c r="J22" s="149">
        <f>J23</f>
        <v>2985</v>
      </c>
      <c r="K22" s="153">
        <f t="shared" si="2"/>
        <v>3158.13</v>
      </c>
      <c r="L22" s="154">
        <f t="shared" si="3"/>
        <v>3331.8271500000001</v>
      </c>
      <c r="M22" s="152">
        <f t="shared" si="5"/>
        <v>995</v>
      </c>
      <c r="N22" s="152">
        <f t="shared" si="5"/>
        <v>995</v>
      </c>
      <c r="O22" s="152">
        <f t="shared" si="5"/>
        <v>995</v>
      </c>
      <c r="P22" s="152">
        <f t="shared" si="5"/>
        <v>0</v>
      </c>
    </row>
    <row r="23" spans="1:19" s="6" customFormat="1" ht="64.5" thickBot="1">
      <c r="A23" s="145" t="s">
        <v>65</v>
      </c>
      <c r="B23" s="146" t="s">
        <v>52</v>
      </c>
      <c r="C23" s="147" t="s">
        <v>56</v>
      </c>
      <c r="D23" s="148">
        <v>300</v>
      </c>
      <c r="E23" s="148">
        <v>175</v>
      </c>
      <c r="F23" s="148">
        <f>E23/8*12</f>
        <v>262.5</v>
      </c>
      <c r="G23" s="148">
        <v>1600</v>
      </c>
      <c r="H23" s="148">
        <v>950.7</v>
      </c>
      <c r="I23" s="148">
        <v>1600</v>
      </c>
      <c r="J23" s="149">
        <f>1985+1000</f>
        <v>2985</v>
      </c>
      <c r="K23" s="153">
        <f t="shared" si="2"/>
        <v>3158.13</v>
      </c>
      <c r="L23" s="154">
        <f t="shared" si="3"/>
        <v>3331.8271500000001</v>
      </c>
      <c r="M23" s="152">
        <f>J23/3</f>
        <v>995</v>
      </c>
      <c r="N23" s="152">
        <f>J23/3</f>
        <v>995</v>
      </c>
      <c r="O23" s="152">
        <f>J23/3</f>
        <v>995</v>
      </c>
      <c r="P23" s="152">
        <v>0</v>
      </c>
      <c r="S23" s="240"/>
    </row>
    <row r="24" spans="1:19" s="6" customFormat="1" ht="39" thickBot="1">
      <c r="A24" s="137">
        <v>3</v>
      </c>
      <c r="B24" s="138" t="s">
        <v>17</v>
      </c>
      <c r="C24" s="139" t="s">
        <v>142</v>
      </c>
      <c r="D24" s="140" t="e">
        <f>#REF!+#REF!+D25+#REF!+#REF!</f>
        <v>#REF!</v>
      </c>
      <c r="E24" s="140" t="e">
        <f>#REF!+#REF!+E25+#REF!+#REF!</f>
        <v>#REF!</v>
      </c>
      <c r="F24" s="140" t="e">
        <f>#REF!+#REF!+F25+#REF!+#REF!</f>
        <v>#REF!</v>
      </c>
      <c r="G24" s="140">
        <f t="shared" ref="G24:L24" si="6">G29+G33</f>
        <v>9275.4</v>
      </c>
      <c r="H24" s="140">
        <f t="shared" si="6"/>
        <v>6457.7</v>
      </c>
      <c r="I24" s="140">
        <f t="shared" si="6"/>
        <v>10024</v>
      </c>
      <c r="J24" s="141">
        <f t="shared" si="6"/>
        <v>6746</v>
      </c>
      <c r="K24" s="157">
        <f t="shared" si="6"/>
        <v>7137.268</v>
      </c>
      <c r="L24" s="158">
        <f t="shared" si="6"/>
        <v>7529.8177400000004</v>
      </c>
      <c r="M24" s="160">
        <f>M29+M33</f>
        <v>2247.6666666666665</v>
      </c>
      <c r="N24" s="160">
        <f>N29+N33</f>
        <v>2247.6666666666665</v>
      </c>
      <c r="O24" s="160">
        <f>O29+O33</f>
        <v>2247.6666666666665</v>
      </c>
      <c r="P24" s="160">
        <f>P29+P33</f>
        <v>3</v>
      </c>
      <c r="S24" s="240"/>
    </row>
    <row r="25" spans="1:19" s="6" customFormat="1" ht="30" hidden="1" customHeight="1">
      <c r="A25" s="161"/>
      <c r="B25" s="162" t="s">
        <v>274</v>
      </c>
      <c r="C25" s="163" t="s">
        <v>275</v>
      </c>
      <c r="D25" s="148">
        <f>D30</f>
        <v>5500</v>
      </c>
      <c r="E25" s="148">
        <f>E30</f>
        <v>3350.4</v>
      </c>
      <c r="F25" s="148">
        <f>F30</f>
        <v>5025.6000000000004</v>
      </c>
      <c r="G25" s="155"/>
      <c r="H25" s="148">
        <f>H26</f>
        <v>0</v>
      </c>
      <c r="I25" s="148">
        <f>H25/8*12</f>
        <v>0</v>
      </c>
      <c r="J25" s="149">
        <f t="shared" si="2"/>
        <v>0</v>
      </c>
      <c r="K25" s="153">
        <f t="shared" si="2"/>
        <v>0</v>
      </c>
      <c r="L25" s="154">
        <f t="shared" si="3"/>
        <v>0</v>
      </c>
      <c r="M25" s="152">
        <f t="shared" ref="M25:P28" si="7">L25*1.058</f>
        <v>0</v>
      </c>
      <c r="N25" s="152">
        <f t="shared" si="7"/>
        <v>0</v>
      </c>
      <c r="O25" s="152">
        <f t="shared" si="7"/>
        <v>0</v>
      </c>
      <c r="P25" s="152">
        <f t="shared" si="7"/>
        <v>0</v>
      </c>
      <c r="S25" s="240"/>
    </row>
    <row r="26" spans="1:19" s="6" customFormat="1" ht="57.75" hidden="1" customHeight="1">
      <c r="A26" s="161"/>
      <c r="B26" s="162" t="s">
        <v>276</v>
      </c>
      <c r="C26" s="163" t="s">
        <v>277</v>
      </c>
      <c r="D26" s="148">
        <f>D30</f>
        <v>5500</v>
      </c>
      <c r="E26" s="148">
        <f>E30</f>
        <v>3350.4</v>
      </c>
      <c r="F26" s="148">
        <f>F30</f>
        <v>5025.6000000000004</v>
      </c>
      <c r="G26" s="155"/>
      <c r="H26" s="148">
        <f>H27</f>
        <v>0</v>
      </c>
      <c r="I26" s="148">
        <f>H26/8*12</f>
        <v>0</v>
      </c>
      <c r="J26" s="149">
        <f t="shared" si="2"/>
        <v>0</v>
      </c>
      <c r="K26" s="153">
        <f t="shared" si="2"/>
        <v>0</v>
      </c>
      <c r="L26" s="154">
        <f t="shared" si="3"/>
        <v>0</v>
      </c>
      <c r="M26" s="152">
        <f t="shared" si="7"/>
        <v>0</v>
      </c>
      <c r="N26" s="152">
        <f t="shared" si="7"/>
        <v>0</v>
      </c>
      <c r="O26" s="152">
        <f t="shared" si="7"/>
        <v>0</v>
      </c>
      <c r="P26" s="152">
        <f t="shared" si="7"/>
        <v>0</v>
      </c>
      <c r="S26" s="240"/>
    </row>
    <row r="27" spans="1:19" s="6" customFormat="1" ht="36" hidden="1" customHeight="1">
      <c r="A27" s="161"/>
      <c r="B27" s="162" t="s">
        <v>278</v>
      </c>
      <c r="C27" s="163" t="s">
        <v>279</v>
      </c>
      <c r="D27" s="148">
        <f>D30</f>
        <v>5500</v>
      </c>
      <c r="E27" s="148">
        <v>3350.4</v>
      </c>
      <c r="F27" s="148">
        <f>F30</f>
        <v>5025.6000000000004</v>
      </c>
      <c r="G27" s="155"/>
      <c r="H27" s="148">
        <f>H28</f>
        <v>0</v>
      </c>
      <c r="I27" s="148">
        <f>H27/8*12</f>
        <v>0</v>
      </c>
      <c r="J27" s="149">
        <f t="shared" si="2"/>
        <v>0</v>
      </c>
      <c r="K27" s="153">
        <f t="shared" si="2"/>
        <v>0</v>
      </c>
      <c r="L27" s="154">
        <f t="shared" si="3"/>
        <v>0</v>
      </c>
      <c r="M27" s="152">
        <f t="shared" si="7"/>
        <v>0</v>
      </c>
      <c r="N27" s="152">
        <f t="shared" si="7"/>
        <v>0</v>
      </c>
      <c r="O27" s="152">
        <f t="shared" si="7"/>
        <v>0</v>
      </c>
      <c r="P27" s="152">
        <f t="shared" si="7"/>
        <v>0</v>
      </c>
      <c r="S27" s="240"/>
    </row>
    <row r="28" spans="1:19" s="6" customFormat="1" ht="51" hidden="1">
      <c r="A28" s="161"/>
      <c r="B28" s="162" t="s">
        <v>280</v>
      </c>
      <c r="C28" s="163" t="s">
        <v>281</v>
      </c>
      <c r="D28" s="148">
        <v>5500</v>
      </c>
      <c r="E28" s="148">
        <v>3350.4</v>
      </c>
      <c r="F28" s="148">
        <f>E28/8*12</f>
        <v>5025.6000000000004</v>
      </c>
      <c r="G28" s="155"/>
      <c r="H28" s="148">
        <f>G28*1.05</f>
        <v>0</v>
      </c>
      <c r="I28" s="148">
        <f>H28/8*12</f>
        <v>0</v>
      </c>
      <c r="J28" s="149">
        <f t="shared" si="2"/>
        <v>0</v>
      </c>
      <c r="K28" s="153">
        <f t="shared" si="2"/>
        <v>0</v>
      </c>
      <c r="L28" s="154">
        <f t="shared" si="3"/>
        <v>0</v>
      </c>
      <c r="M28" s="152">
        <f t="shared" si="7"/>
        <v>0</v>
      </c>
      <c r="N28" s="152">
        <f t="shared" si="7"/>
        <v>0</v>
      </c>
      <c r="O28" s="152">
        <f t="shared" si="7"/>
        <v>0</v>
      </c>
      <c r="P28" s="152">
        <f t="shared" si="7"/>
        <v>0</v>
      </c>
      <c r="S28" s="240"/>
    </row>
    <row r="29" spans="1:19" s="6" customFormat="1" ht="65.099999999999994" customHeight="1">
      <c r="A29" s="145" t="s">
        <v>66</v>
      </c>
      <c r="B29" s="164" t="s">
        <v>156</v>
      </c>
      <c r="C29" s="147" t="s">
        <v>194</v>
      </c>
      <c r="D29" s="140"/>
      <c r="E29" s="140"/>
      <c r="F29" s="140"/>
      <c r="G29" s="148">
        <f t="shared" ref="G29:I31" si="8">G30</f>
        <v>9251.4</v>
      </c>
      <c r="H29" s="148">
        <f t="shared" si="8"/>
        <v>6445.7</v>
      </c>
      <c r="I29" s="148">
        <f t="shared" si="8"/>
        <v>10000</v>
      </c>
      <c r="J29" s="149">
        <f>J30</f>
        <v>6734</v>
      </c>
      <c r="K29" s="153">
        <f t="shared" si="2"/>
        <v>7124.5720000000001</v>
      </c>
      <c r="L29" s="154">
        <f t="shared" si="3"/>
        <v>7516.42346</v>
      </c>
      <c r="M29" s="152">
        <f t="shared" ref="M29:P31" si="9">M30</f>
        <v>2244.6666666666665</v>
      </c>
      <c r="N29" s="152">
        <f t="shared" si="9"/>
        <v>2244.6666666666665</v>
      </c>
      <c r="O29" s="152">
        <f t="shared" si="9"/>
        <v>2244.6666666666665</v>
      </c>
      <c r="P29" s="152">
        <f t="shared" si="9"/>
        <v>0</v>
      </c>
      <c r="S29" s="240"/>
    </row>
    <row r="30" spans="1:19" s="6" customFormat="1" ht="65.099999999999994" customHeight="1">
      <c r="A30" s="145" t="s">
        <v>67</v>
      </c>
      <c r="B30" s="164" t="s">
        <v>157</v>
      </c>
      <c r="C30" s="147" t="s">
        <v>143</v>
      </c>
      <c r="D30" s="148">
        <v>5500</v>
      </c>
      <c r="E30" s="148">
        <v>3350.4</v>
      </c>
      <c r="F30" s="148">
        <f>E30/8*12</f>
        <v>5025.6000000000004</v>
      </c>
      <c r="G30" s="148">
        <f t="shared" si="8"/>
        <v>9251.4</v>
      </c>
      <c r="H30" s="148">
        <f t="shared" si="8"/>
        <v>6445.7</v>
      </c>
      <c r="I30" s="148">
        <f>I31</f>
        <v>10000</v>
      </c>
      <c r="J30" s="149">
        <f>J31</f>
        <v>6734</v>
      </c>
      <c r="K30" s="153">
        <f t="shared" si="2"/>
        <v>7124.5720000000001</v>
      </c>
      <c r="L30" s="154">
        <f t="shared" si="3"/>
        <v>7516.42346</v>
      </c>
      <c r="M30" s="152">
        <f t="shared" si="9"/>
        <v>2244.6666666666665</v>
      </c>
      <c r="N30" s="152">
        <f t="shared" si="9"/>
        <v>2244.6666666666665</v>
      </c>
      <c r="O30" s="152">
        <f t="shared" si="9"/>
        <v>2244.6666666666665</v>
      </c>
      <c r="P30" s="152">
        <f t="shared" si="9"/>
        <v>0</v>
      </c>
      <c r="S30" s="240"/>
    </row>
    <row r="31" spans="1:19" s="6" customFormat="1" ht="84" customHeight="1">
      <c r="A31" s="145" t="s">
        <v>137</v>
      </c>
      <c r="B31" s="164" t="s">
        <v>260</v>
      </c>
      <c r="C31" s="147" t="s">
        <v>144</v>
      </c>
      <c r="D31" s="165">
        <f>D32</f>
        <v>3450</v>
      </c>
      <c r="E31" s="165">
        <f>E32</f>
        <v>1791.7</v>
      </c>
      <c r="F31" s="165">
        <f>F32</f>
        <v>2090</v>
      </c>
      <c r="G31" s="148">
        <f>G32</f>
        <v>9251.4</v>
      </c>
      <c r="H31" s="148">
        <f t="shared" si="8"/>
        <v>6445.7</v>
      </c>
      <c r="I31" s="148">
        <f>I32</f>
        <v>10000</v>
      </c>
      <c r="J31" s="149">
        <f>J32</f>
        <v>6734</v>
      </c>
      <c r="K31" s="153">
        <f t="shared" si="2"/>
        <v>7124.5720000000001</v>
      </c>
      <c r="L31" s="154">
        <f t="shared" si="3"/>
        <v>7516.42346</v>
      </c>
      <c r="M31" s="152">
        <f t="shared" si="9"/>
        <v>2244.6666666666665</v>
      </c>
      <c r="N31" s="152">
        <f t="shared" si="9"/>
        <v>2244.6666666666665</v>
      </c>
      <c r="O31" s="152">
        <f t="shared" si="9"/>
        <v>2244.6666666666665</v>
      </c>
      <c r="P31" s="152">
        <f t="shared" si="9"/>
        <v>0</v>
      </c>
      <c r="S31" s="240"/>
    </row>
    <row r="32" spans="1:19" s="6" customFormat="1" ht="65.099999999999994" customHeight="1">
      <c r="A32" s="145" t="s">
        <v>261</v>
      </c>
      <c r="B32" s="164" t="s">
        <v>224</v>
      </c>
      <c r="C32" s="147" t="s">
        <v>59</v>
      </c>
      <c r="D32" s="166">
        <f>D33</f>
        <v>3450</v>
      </c>
      <c r="E32" s="166">
        <f>E33</f>
        <v>1791.7</v>
      </c>
      <c r="F32" s="166">
        <f>F33</f>
        <v>2090</v>
      </c>
      <c r="G32" s="148">
        <f>9214.3+37.1</f>
        <v>9251.4</v>
      </c>
      <c r="H32" s="166">
        <v>6445.7</v>
      </c>
      <c r="I32" s="148">
        <v>10000</v>
      </c>
      <c r="J32" s="149">
        <v>6734</v>
      </c>
      <c r="K32" s="153">
        <f t="shared" si="2"/>
        <v>7124.5720000000001</v>
      </c>
      <c r="L32" s="154">
        <f t="shared" si="3"/>
        <v>7516.42346</v>
      </c>
      <c r="M32" s="152">
        <f>J32/3</f>
        <v>2244.6666666666665</v>
      </c>
      <c r="N32" s="152">
        <f>J32/3</f>
        <v>2244.6666666666665</v>
      </c>
      <c r="O32" s="152">
        <f>J32/3</f>
        <v>2244.6666666666665</v>
      </c>
      <c r="P32" s="152">
        <v>0</v>
      </c>
      <c r="S32" s="240"/>
    </row>
    <row r="33" spans="1:19" s="6" customFormat="1" ht="31.5" customHeight="1">
      <c r="A33" s="145" t="s">
        <v>262</v>
      </c>
      <c r="B33" s="164" t="s">
        <v>263</v>
      </c>
      <c r="C33" s="147" t="s">
        <v>297</v>
      </c>
      <c r="D33" s="148">
        <f>D34</f>
        <v>3450</v>
      </c>
      <c r="E33" s="148">
        <f>E34</f>
        <v>1791.7</v>
      </c>
      <c r="F33" s="148">
        <v>2090</v>
      </c>
      <c r="G33" s="148">
        <f t="shared" ref="G33:P33" si="10">G34</f>
        <v>24</v>
      </c>
      <c r="H33" s="148">
        <f t="shared" si="10"/>
        <v>12</v>
      </c>
      <c r="I33" s="148">
        <f t="shared" si="10"/>
        <v>24</v>
      </c>
      <c r="J33" s="149">
        <f t="shared" si="10"/>
        <v>12</v>
      </c>
      <c r="K33" s="167">
        <f t="shared" si="10"/>
        <v>12.696000000000002</v>
      </c>
      <c r="L33" s="168">
        <f t="shared" si="10"/>
        <v>13.39428</v>
      </c>
      <c r="M33" s="152">
        <f t="shared" si="10"/>
        <v>3</v>
      </c>
      <c r="N33" s="152">
        <f t="shared" si="10"/>
        <v>3</v>
      </c>
      <c r="O33" s="152">
        <f t="shared" si="10"/>
        <v>3</v>
      </c>
      <c r="P33" s="152">
        <f t="shared" si="10"/>
        <v>3</v>
      </c>
      <c r="S33" s="240"/>
    </row>
    <row r="34" spans="1:19" s="6" customFormat="1" ht="77.25" customHeight="1">
      <c r="A34" s="145" t="s">
        <v>264</v>
      </c>
      <c r="B34" s="164" t="s">
        <v>265</v>
      </c>
      <c r="C34" s="147" t="s">
        <v>363</v>
      </c>
      <c r="D34" s="166">
        <v>3450</v>
      </c>
      <c r="E34" s="166">
        <v>1791.7</v>
      </c>
      <c r="F34" s="166">
        <v>2090</v>
      </c>
      <c r="G34" s="148">
        <v>24</v>
      </c>
      <c r="H34" s="166">
        <v>12</v>
      </c>
      <c r="I34" s="148">
        <v>24</v>
      </c>
      <c r="J34" s="149">
        <v>12</v>
      </c>
      <c r="K34" s="153">
        <f t="shared" si="2"/>
        <v>12.696000000000002</v>
      </c>
      <c r="L34" s="154">
        <f t="shared" si="3"/>
        <v>13.39428</v>
      </c>
      <c r="M34" s="152">
        <f>J34/4</f>
        <v>3</v>
      </c>
      <c r="N34" s="152">
        <f>J34/4</f>
        <v>3</v>
      </c>
      <c r="O34" s="152">
        <f>J34/4</f>
        <v>3</v>
      </c>
      <c r="P34" s="152">
        <f>J34/4</f>
        <v>3</v>
      </c>
      <c r="S34" s="240"/>
    </row>
    <row r="35" spans="1:19" s="6" customFormat="1" ht="26.25" hidden="1" thickBot="1">
      <c r="A35" s="169">
        <v>4</v>
      </c>
      <c r="B35" s="170" t="s">
        <v>57</v>
      </c>
      <c r="C35" s="171" t="s">
        <v>225</v>
      </c>
      <c r="D35" s="165">
        <f>D36</f>
        <v>140</v>
      </c>
      <c r="E35" s="165">
        <f t="shared" ref="E35:H37" si="11">E36</f>
        <v>88</v>
      </c>
      <c r="F35" s="165">
        <f t="shared" si="11"/>
        <v>132</v>
      </c>
      <c r="G35" s="165">
        <f t="shared" si="11"/>
        <v>0</v>
      </c>
      <c r="H35" s="165">
        <f t="shared" si="11"/>
        <v>0</v>
      </c>
      <c r="I35" s="148">
        <f>H35/8*12</f>
        <v>0</v>
      </c>
      <c r="J35" s="149">
        <f t="shared" si="2"/>
        <v>0</v>
      </c>
      <c r="K35" s="153">
        <f t="shared" si="2"/>
        <v>0</v>
      </c>
      <c r="L35" s="154">
        <f t="shared" si="3"/>
        <v>0</v>
      </c>
      <c r="M35" s="152"/>
      <c r="N35" s="152"/>
      <c r="O35" s="152"/>
      <c r="P35" s="152"/>
      <c r="S35" s="240"/>
    </row>
    <row r="36" spans="1:19" s="6" customFormat="1" ht="31.5" hidden="1" customHeight="1">
      <c r="A36" s="172" t="s">
        <v>68</v>
      </c>
      <c r="B36" s="173" t="s">
        <v>226</v>
      </c>
      <c r="C36" s="174" t="s">
        <v>227</v>
      </c>
      <c r="D36" s="148">
        <f>D37</f>
        <v>140</v>
      </c>
      <c r="E36" s="148">
        <f t="shared" si="11"/>
        <v>88</v>
      </c>
      <c r="F36" s="148">
        <f t="shared" si="11"/>
        <v>132</v>
      </c>
      <c r="G36" s="166">
        <f t="shared" si="11"/>
        <v>0</v>
      </c>
      <c r="H36" s="148"/>
      <c r="I36" s="148">
        <f>H36/8*12</f>
        <v>0</v>
      </c>
      <c r="J36" s="149">
        <f t="shared" si="2"/>
        <v>0</v>
      </c>
      <c r="K36" s="153">
        <f t="shared" si="2"/>
        <v>0</v>
      </c>
      <c r="L36" s="154">
        <f t="shared" si="3"/>
        <v>0</v>
      </c>
      <c r="M36" s="152"/>
      <c r="N36" s="152"/>
      <c r="O36" s="152"/>
      <c r="P36" s="152"/>
      <c r="S36" s="240"/>
    </row>
    <row r="37" spans="1:19" s="5" customFormat="1" ht="44.25" hidden="1" customHeight="1">
      <c r="A37" s="172" t="s">
        <v>69</v>
      </c>
      <c r="B37" s="173" t="s">
        <v>228</v>
      </c>
      <c r="C37" s="174" t="s">
        <v>229</v>
      </c>
      <c r="D37" s="148">
        <f>D38+D43</f>
        <v>140</v>
      </c>
      <c r="E37" s="148">
        <v>88</v>
      </c>
      <c r="F37" s="148">
        <f>E37/8*12</f>
        <v>132</v>
      </c>
      <c r="G37" s="166">
        <f t="shared" si="11"/>
        <v>0</v>
      </c>
      <c r="H37" s="148"/>
      <c r="I37" s="148">
        <f>H37/8*12</f>
        <v>0</v>
      </c>
      <c r="J37" s="149">
        <f t="shared" si="2"/>
        <v>0</v>
      </c>
      <c r="K37" s="153">
        <f t="shared" si="2"/>
        <v>0</v>
      </c>
      <c r="L37" s="154">
        <f t="shared" si="3"/>
        <v>0</v>
      </c>
      <c r="M37" s="152"/>
      <c r="N37" s="152"/>
      <c r="O37" s="152"/>
      <c r="P37" s="152"/>
      <c r="S37" s="241"/>
    </row>
    <row r="38" spans="1:19" s="5" customFormat="1" ht="76.5" hidden="1" customHeight="1" thickBot="1">
      <c r="A38" s="172" t="s">
        <v>70</v>
      </c>
      <c r="B38" s="173" t="s">
        <v>230</v>
      </c>
      <c r="C38" s="174" t="s">
        <v>147</v>
      </c>
      <c r="D38" s="148">
        <v>125</v>
      </c>
      <c r="E38" s="148">
        <v>88</v>
      </c>
      <c r="F38" s="148">
        <f>E38/8*12</f>
        <v>132</v>
      </c>
      <c r="G38" s="166">
        <v>0</v>
      </c>
      <c r="H38" s="148"/>
      <c r="I38" s="148">
        <f>H38/8*12</f>
        <v>0</v>
      </c>
      <c r="J38" s="149">
        <f t="shared" si="2"/>
        <v>0</v>
      </c>
      <c r="K38" s="153">
        <f t="shared" si="2"/>
        <v>0</v>
      </c>
      <c r="L38" s="154">
        <f t="shared" si="3"/>
        <v>0</v>
      </c>
      <c r="M38" s="152"/>
      <c r="N38" s="152"/>
      <c r="O38" s="152"/>
      <c r="P38" s="152"/>
      <c r="S38" s="241"/>
    </row>
    <row r="39" spans="1:19" s="5" customFormat="1" ht="43.5" customHeight="1">
      <c r="A39" s="175" t="s">
        <v>266</v>
      </c>
      <c r="B39" s="170" t="s">
        <v>57</v>
      </c>
      <c r="C39" s="176" t="s">
        <v>347</v>
      </c>
      <c r="D39" s="148">
        <v>15</v>
      </c>
      <c r="E39" s="148">
        <v>0</v>
      </c>
      <c r="F39" s="148">
        <v>15</v>
      </c>
      <c r="G39" s="177">
        <f t="shared" ref="G39:L41" si="12">G40</f>
        <v>0</v>
      </c>
      <c r="H39" s="177">
        <f t="shared" si="12"/>
        <v>0</v>
      </c>
      <c r="I39" s="177">
        <f t="shared" si="12"/>
        <v>1402.9</v>
      </c>
      <c r="J39" s="177">
        <f>J40+J44</f>
        <v>798.6</v>
      </c>
      <c r="K39" s="177">
        <f t="shared" si="12"/>
        <v>557.14280000000008</v>
      </c>
      <c r="L39" s="177">
        <f t="shared" si="12"/>
        <v>587.78565400000002</v>
      </c>
      <c r="M39" s="178"/>
      <c r="N39" s="178"/>
      <c r="O39" s="178"/>
      <c r="P39" s="178"/>
      <c r="S39" s="241"/>
    </row>
    <row r="40" spans="1:19" s="5" customFormat="1" ht="31.5" customHeight="1">
      <c r="A40" s="179" t="s">
        <v>68</v>
      </c>
      <c r="B40" s="164" t="s">
        <v>348</v>
      </c>
      <c r="C40" s="180" t="s">
        <v>349</v>
      </c>
      <c r="D40" s="148" t="e">
        <f>D41+#REF!</f>
        <v>#REF!</v>
      </c>
      <c r="E40" s="148" t="e">
        <f>E41+#REF!</f>
        <v>#REF!</v>
      </c>
      <c r="F40" s="148" t="e">
        <f>F41+#REF!</f>
        <v>#REF!</v>
      </c>
      <c r="G40" s="149">
        <f t="shared" si="12"/>
        <v>0</v>
      </c>
      <c r="H40" s="149">
        <f t="shared" si="12"/>
        <v>0</v>
      </c>
      <c r="I40" s="149">
        <f t="shared" si="12"/>
        <v>1402.9</v>
      </c>
      <c r="J40" s="149">
        <f t="shared" si="12"/>
        <v>526.6</v>
      </c>
      <c r="K40" s="141">
        <f t="shared" si="12"/>
        <v>557.14280000000008</v>
      </c>
      <c r="L40" s="141">
        <f t="shared" si="12"/>
        <v>587.78565400000002</v>
      </c>
      <c r="M40" s="178"/>
      <c r="N40" s="178"/>
      <c r="O40" s="178"/>
      <c r="P40" s="178"/>
      <c r="R40" s="234">
        <f>(J9+J50)*0.233</f>
        <v>21211.807399999998</v>
      </c>
      <c r="S40" s="241"/>
    </row>
    <row r="41" spans="1:19" s="5" customFormat="1" ht="45" customHeight="1">
      <c r="A41" s="179" t="s">
        <v>69</v>
      </c>
      <c r="B41" s="164" t="s">
        <v>350</v>
      </c>
      <c r="C41" s="181" t="s">
        <v>351</v>
      </c>
      <c r="D41" s="165">
        <f>D42+D51+D48</f>
        <v>11683.4</v>
      </c>
      <c r="E41" s="165">
        <f>E42+E51+E48</f>
        <v>8755.2000000000007</v>
      </c>
      <c r="F41" s="165">
        <f>F42+F51+F48</f>
        <v>11683.4</v>
      </c>
      <c r="G41" s="149">
        <f>G42</f>
        <v>0</v>
      </c>
      <c r="H41" s="149">
        <f>H42</f>
        <v>0</v>
      </c>
      <c r="I41" s="149">
        <f t="shared" si="12"/>
        <v>1402.9</v>
      </c>
      <c r="J41" s="149">
        <f t="shared" si="12"/>
        <v>526.6</v>
      </c>
      <c r="K41" s="149">
        <f t="shared" si="12"/>
        <v>557.14280000000008</v>
      </c>
      <c r="L41" s="149">
        <f t="shared" si="12"/>
        <v>587.78565400000002</v>
      </c>
      <c r="M41" s="178"/>
      <c r="N41" s="178"/>
      <c r="O41" s="178"/>
      <c r="P41" s="178"/>
      <c r="S41" s="241"/>
    </row>
    <row r="42" spans="1:19" s="4" customFormat="1" ht="73.5" customHeight="1">
      <c r="A42" s="179" t="s">
        <v>70</v>
      </c>
      <c r="B42" s="164" t="s">
        <v>352</v>
      </c>
      <c r="C42" s="181" t="s">
        <v>147</v>
      </c>
      <c r="D42" s="182">
        <f>D47</f>
        <v>5841.7</v>
      </c>
      <c r="E42" s="182">
        <f>E47</f>
        <v>4377.6000000000004</v>
      </c>
      <c r="F42" s="182">
        <f>F47</f>
        <v>5841.7</v>
      </c>
      <c r="G42" s="149">
        <v>0</v>
      </c>
      <c r="H42" s="149">
        <v>0</v>
      </c>
      <c r="I42" s="149">
        <v>1402.9</v>
      </c>
      <c r="J42" s="149">
        <v>526.6</v>
      </c>
      <c r="K42" s="149">
        <f>J42*1.058</f>
        <v>557.14280000000008</v>
      </c>
      <c r="L42" s="149">
        <f>K42*1.055</f>
        <v>587.78565400000002</v>
      </c>
      <c r="M42" s="183"/>
      <c r="N42" s="183"/>
      <c r="O42" s="183"/>
      <c r="P42" s="183"/>
      <c r="S42" s="239"/>
    </row>
    <row r="43" spans="1:19" s="5" customFormat="1" ht="24.75" hidden="1" customHeight="1" thickBot="1">
      <c r="A43" s="137" t="s">
        <v>266</v>
      </c>
      <c r="B43" s="138" t="s">
        <v>19</v>
      </c>
      <c r="C43" s="139" t="s">
        <v>18</v>
      </c>
      <c r="D43" s="184">
        <v>15</v>
      </c>
      <c r="E43" s="184">
        <v>0</v>
      </c>
      <c r="F43" s="184">
        <v>15</v>
      </c>
      <c r="G43" s="140">
        <f t="shared" ref="G43:P44" si="13">G44</f>
        <v>30</v>
      </c>
      <c r="H43" s="140">
        <f t="shared" si="13"/>
        <v>19.8</v>
      </c>
      <c r="I43" s="140">
        <f t="shared" si="13"/>
        <v>35</v>
      </c>
      <c r="J43" s="141">
        <f t="shared" si="13"/>
        <v>272</v>
      </c>
      <c r="K43" s="185">
        <f t="shared" si="13"/>
        <v>287.77600000000001</v>
      </c>
      <c r="L43" s="186">
        <f t="shared" si="13"/>
        <v>303.60368</v>
      </c>
      <c r="M43" s="144">
        <f t="shared" si="13"/>
        <v>68</v>
      </c>
      <c r="N43" s="144">
        <f t="shared" si="13"/>
        <v>68</v>
      </c>
      <c r="O43" s="144">
        <f t="shared" si="13"/>
        <v>68</v>
      </c>
      <c r="P43" s="144">
        <f t="shared" si="13"/>
        <v>68</v>
      </c>
      <c r="S43" s="241"/>
    </row>
    <row r="44" spans="1:19" s="5" customFormat="1" ht="30" customHeight="1">
      <c r="A44" s="145" t="s">
        <v>359</v>
      </c>
      <c r="B44" s="164" t="s">
        <v>49</v>
      </c>
      <c r="C44" s="187" t="s">
        <v>54</v>
      </c>
      <c r="D44" s="188" t="e">
        <f>D45+#REF!</f>
        <v>#REF!</v>
      </c>
      <c r="E44" s="188" t="e">
        <f>E45+#REF!</f>
        <v>#REF!</v>
      </c>
      <c r="F44" s="188" t="e">
        <f>F45+#REF!</f>
        <v>#REF!</v>
      </c>
      <c r="G44" s="148">
        <f t="shared" si="13"/>
        <v>30</v>
      </c>
      <c r="H44" s="148">
        <f t="shared" si="13"/>
        <v>19.8</v>
      </c>
      <c r="I44" s="148">
        <f t="shared" si="13"/>
        <v>35</v>
      </c>
      <c r="J44" s="149">
        <f t="shared" si="13"/>
        <v>272</v>
      </c>
      <c r="K44" s="189">
        <f t="shared" si="13"/>
        <v>287.77600000000001</v>
      </c>
      <c r="L44" s="151">
        <f t="shared" si="13"/>
        <v>303.60368</v>
      </c>
      <c r="M44" s="152">
        <f t="shared" si="13"/>
        <v>68</v>
      </c>
      <c r="N44" s="152">
        <f t="shared" si="13"/>
        <v>68</v>
      </c>
      <c r="O44" s="152">
        <f t="shared" si="13"/>
        <v>68</v>
      </c>
      <c r="P44" s="152">
        <f t="shared" si="13"/>
        <v>68</v>
      </c>
      <c r="S44" s="241"/>
    </row>
    <row r="45" spans="1:19" s="5" customFormat="1" ht="57" customHeight="1">
      <c r="A45" s="145" t="s">
        <v>360</v>
      </c>
      <c r="B45" s="164" t="s">
        <v>53</v>
      </c>
      <c r="C45" s="187" t="s">
        <v>358</v>
      </c>
      <c r="D45" s="165">
        <f>D46+D52+D49</f>
        <v>6635.2</v>
      </c>
      <c r="E45" s="165">
        <f>E46+E52+E49</f>
        <v>4901.8</v>
      </c>
      <c r="F45" s="165">
        <f>F46+F52+F49</f>
        <v>6635.2</v>
      </c>
      <c r="G45" s="148">
        <f t="shared" ref="G45:L45" si="14">G46+G47</f>
        <v>30</v>
      </c>
      <c r="H45" s="148">
        <f t="shared" si="14"/>
        <v>19.8</v>
      </c>
      <c r="I45" s="148">
        <f t="shared" si="14"/>
        <v>35</v>
      </c>
      <c r="J45" s="149">
        <f t="shared" si="14"/>
        <v>272</v>
      </c>
      <c r="K45" s="190">
        <f t="shared" si="14"/>
        <v>287.77600000000001</v>
      </c>
      <c r="L45" s="191">
        <f t="shared" si="14"/>
        <v>303.60368</v>
      </c>
      <c r="M45" s="152">
        <f>M46+M47</f>
        <v>68</v>
      </c>
      <c r="N45" s="152">
        <f>N46+N47</f>
        <v>68</v>
      </c>
      <c r="O45" s="152">
        <f>O46+O47</f>
        <v>68</v>
      </c>
      <c r="P45" s="152">
        <f>P46+P47</f>
        <v>68</v>
      </c>
      <c r="Q45" s="116"/>
      <c r="S45" s="241"/>
    </row>
    <row r="46" spans="1:19" s="4" customFormat="1" ht="53.25" customHeight="1" thickBot="1">
      <c r="A46" s="145" t="s">
        <v>361</v>
      </c>
      <c r="B46" s="146" t="s">
        <v>159</v>
      </c>
      <c r="C46" s="187" t="s">
        <v>195</v>
      </c>
      <c r="D46" s="182">
        <f>D48</f>
        <v>5841.7</v>
      </c>
      <c r="E46" s="182">
        <f>E48</f>
        <v>4377.6000000000004</v>
      </c>
      <c r="F46" s="182">
        <f>F48</f>
        <v>5841.7</v>
      </c>
      <c r="G46" s="148">
        <v>20</v>
      </c>
      <c r="H46" s="148">
        <v>19.8</v>
      </c>
      <c r="I46" s="148">
        <v>30</v>
      </c>
      <c r="J46" s="149">
        <f>10+262</f>
        <v>272</v>
      </c>
      <c r="K46" s="153">
        <f t="shared" si="2"/>
        <v>287.77600000000001</v>
      </c>
      <c r="L46" s="154">
        <f t="shared" si="3"/>
        <v>303.60368</v>
      </c>
      <c r="M46" s="152">
        <f>J46/4</f>
        <v>68</v>
      </c>
      <c r="N46" s="152">
        <f>J46/4</f>
        <v>68</v>
      </c>
      <c r="O46" s="152">
        <f>J46/4</f>
        <v>68</v>
      </c>
      <c r="P46" s="152">
        <f>J46/4</f>
        <v>68</v>
      </c>
      <c r="S46" s="239"/>
    </row>
    <row r="47" spans="1:19" s="6" customFormat="1" ht="61.5" hidden="1" customHeight="1" thickBot="1">
      <c r="A47" s="145" t="s">
        <v>362</v>
      </c>
      <c r="B47" s="146" t="s">
        <v>167</v>
      </c>
      <c r="C47" s="147" t="s">
        <v>196</v>
      </c>
      <c r="D47" s="182">
        <f>D48</f>
        <v>5841.7</v>
      </c>
      <c r="E47" s="182">
        <f>E48</f>
        <v>4377.6000000000004</v>
      </c>
      <c r="F47" s="182">
        <f>F48</f>
        <v>5841.7</v>
      </c>
      <c r="G47" s="148">
        <v>10</v>
      </c>
      <c r="H47" s="148">
        <v>0</v>
      </c>
      <c r="I47" s="148">
        <v>5</v>
      </c>
      <c r="J47" s="149">
        <v>0</v>
      </c>
      <c r="K47" s="153">
        <f t="shared" si="2"/>
        <v>0</v>
      </c>
      <c r="L47" s="154">
        <f t="shared" si="3"/>
        <v>0</v>
      </c>
      <c r="M47" s="148">
        <v>0</v>
      </c>
      <c r="N47" s="148">
        <v>0</v>
      </c>
      <c r="O47" s="148">
        <v>0</v>
      </c>
      <c r="P47" s="148">
        <v>0</v>
      </c>
      <c r="S47" s="240"/>
    </row>
    <row r="48" spans="1:19" s="6" customFormat="1" ht="50.25" customHeight="1" thickBot="1">
      <c r="A48" s="129" t="s">
        <v>47</v>
      </c>
      <c r="B48" s="130" t="s">
        <v>20</v>
      </c>
      <c r="C48" s="131" t="s">
        <v>160</v>
      </c>
      <c r="D48" s="192">
        <v>5841.7</v>
      </c>
      <c r="E48" s="192">
        <v>4377.6000000000004</v>
      </c>
      <c r="F48" s="192">
        <v>5841.7</v>
      </c>
      <c r="G48" s="132">
        <f t="shared" ref="G48:P48" si="15">G49</f>
        <v>22002.800000000003</v>
      </c>
      <c r="H48" s="132">
        <f t="shared" si="15"/>
        <v>6463.3</v>
      </c>
      <c r="I48" s="132">
        <f t="shared" si="15"/>
        <v>19569.800000000003</v>
      </c>
      <c r="J48" s="133">
        <f t="shared" si="15"/>
        <v>66122.899999999994</v>
      </c>
      <c r="K48" s="193">
        <f t="shared" si="15"/>
        <v>60474.2</v>
      </c>
      <c r="L48" s="194">
        <f t="shared" si="15"/>
        <v>60616</v>
      </c>
      <c r="M48" s="136">
        <f t="shared" si="15"/>
        <v>16530.724999999999</v>
      </c>
      <c r="N48" s="136">
        <f t="shared" si="15"/>
        <v>16530.724999999999</v>
      </c>
      <c r="O48" s="136">
        <f t="shared" si="15"/>
        <v>16530.724999999999</v>
      </c>
      <c r="P48" s="136">
        <f t="shared" si="15"/>
        <v>16530.724999999999</v>
      </c>
      <c r="S48" s="240"/>
    </row>
    <row r="49" spans="1:19" s="6" customFormat="1" ht="42.75" customHeight="1" thickBot="1">
      <c r="A49" s="137">
        <v>5</v>
      </c>
      <c r="B49" s="138" t="s">
        <v>149</v>
      </c>
      <c r="C49" s="139" t="s">
        <v>298</v>
      </c>
      <c r="D49" s="140">
        <v>0</v>
      </c>
      <c r="E49" s="140">
        <v>0</v>
      </c>
      <c r="F49" s="140">
        <v>0</v>
      </c>
      <c r="G49" s="140">
        <f t="shared" ref="G49:P49" si="16">G50+G56+G53</f>
        <v>22002.800000000003</v>
      </c>
      <c r="H49" s="140">
        <f t="shared" si="16"/>
        <v>6463.3</v>
      </c>
      <c r="I49" s="140">
        <f t="shared" si="16"/>
        <v>19569.800000000003</v>
      </c>
      <c r="J49" s="141">
        <f>J50+J56+J53</f>
        <v>66122.899999999994</v>
      </c>
      <c r="K49" s="195">
        <f t="shared" si="16"/>
        <v>60474.2</v>
      </c>
      <c r="L49" s="196">
        <f t="shared" si="16"/>
        <v>60616</v>
      </c>
      <c r="M49" s="144">
        <f t="shared" si="16"/>
        <v>16530.724999999999</v>
      </c>
      <c r="N49" s="144">
        <f t="shared" si="16"/>
        <v>16530.724999999999</v>
      </c>
      <c r="O49" s="144">
        <f t="shared" si="16"/>
        <v>16530.724999999999</v>
      </c>
      <c r="P49" s="144">
        <f t="shared" si="16"/>
        <v>16530.724999999999</v>
      </c>
      <c r="S49" s="240"/>
    </row>
    <row r="50" spans="1:19" s="5" customFormat="1" ht="36.75" customHeight="1">
      <c r="A50" s="145" t="s">
        <v>71</v>
      </c>
      <c r="B50" s="146" t="s">
        <v>58</v>
      </c>
      <c r="C50" s="147" t="s">
        <v>150</v>
      </c>
      <c r="D50" s="148">
        <f>D51</f>
        <v>0</v>
      </c>
      <c r="E50" s="148">
        <f>E51</f>
        <v>0</v>
      </c>
      <c r="F50" s="148">
        <f>F51</f>
        <v>0</v>
      </c>
      <c r="G50" s="148">
        <f t="shared" ref="G50:L50" si="17">G52</f>
        <v>8472</v>
      </c>
      <c r="H50" s="148">
        <f t="shared" si="17"/>
        <v>5648</v>
      </c>
      <c r="I50" s="148">
        <f>H50/8*12</f>
        <v>8472</v>
      </c>
      <c r="J50" s="149">
        <f t="shared" si="17"/>
        <v>64592.2</v>
      </c>
      <c r="K50" s="197">
        <f t="shared" si="17"/>
        <v>58000</v>
      </c>
      <c r="L50" s="198">
        <f t="shared" si="17"/>
        <v>58000</v>
      </c>
      <c r="M50" s="152">
        <f>M52</f>
        <v>16148.05</v>
      </c>
      <c r="N50" s="152">
        <f>N52</f>
        <v>16148.05</v>
      </c>
      <c r="O50" s="152">
        <f>O52</f>
        <v>16148.05</v>
      </c>
      <c r="P50" s="152">
        <f>P52</f>
        <v>16148.05</v>
      </c>
      <c r="S50" s="241"/>
    </row>
    <row r="51" spans="1:19" s="5" customFormat="1" ht="63" customHeight="1">
      <c r="A51" s="145" t="s">
        <v>79</v>
      </c>
      <c r="B51" s="146" t="s">
        <v>61</v>
      </c>
      <c r="C51" s="147" t="s">
        <v>151</v>
      </c>
      <c r="D51" s="148">
        <v>0</v>
      </c>
      <c r="E51" s="148">
        <v>0</v>
      </c>
      <c r="F51" s="148">
        <v>0</v>
      </c>
      <c r="G51" s="148">
        <f t="shared" ref="G51:P51" si="18">G52</f>
        <v>8472</v>
      </c>
      <c r="H51" s="148">
        <f t="shared" si="18"/>
        <v>5648</v>
      </c>
      <c r="I51" s="148">
        <f>H51/8*12</f>
        <v>8472</v>
      </c>
      <c r="J51" s="149">
        <f t="shared" si="18"/>
        <v>64592.2</v>
      </c>
      <c r="K51" s="199">
        <f t="shared" si="18"/>
        <v>58000</v>
      </c>
      <c r="L51" s="200">
        <f t="shared" si="18"/>
        <v>58000</v>
      </c>
      <c r="M51" s="152">
        <f t="shared" si="18"/>
        <v>16148.05</v>
      </c>
      <c r="N51" s="152">
        <f t="shared" si="18"/>
        <v>16148.05</v>
      </c>
      <c r="O51" s="152">
        <f t="shared" si="18"/>
        <v>16148.05</v>
      </c>
      <c r="P51" s="152">
        <f t="shared" si="18"/>
        <v>16148.05</v>
      </c>
      <c r="S51" s="241"/>
    </row>
    <row r="52" spans="1:19" s="5" customFormat="1" ht="57" customHeight="1" thickBot="1">
      <c r="A52" s="145" t="s">
        <v>148</v>
      </c>
      <c r="B52" s="146" t="s">
        <v>60</v>
      </c>
      <c r="C52" s="147" t="s">
        <v>202</v>
      </c>
      <c r="D52" s="201">
        <f>D53+D57</f>
        <v>793.50000000000011</v>
      </c>
      <c r="E52" s="201">
        <f>E53+E57</f>
        <v>524.20000000000005</v>
      </c>
      <c r="F52" s="201">
        <f>F53+F57</f>
        <v>793.50000000000011</v>
      </c>
      <c r="G52" s="148">
        <v>8472</v>
      </c>
      <c r="H52" s="148">
        <v>5648</v>
      </c>
      <c r="I52" s="148">
        <f>H52/8*12</f>
        <v>8472</v>
      </c>
      <c r="J52" s="149">
        <v>64592.2</v>
      </c>
      <c r="K52" s="202">
        <v>58000</v>
      </c>
      <c r="L52" s="203">
        <v>58000</v>
      </c>
      <c r="M52" s="152">
        <f>J52/4</f>
        <v>16148.05</v>
      </c>
      <c r="N52" s="152">
        <f>J52/4</f>
        <v>16148.05</v>
      </c>
      <c r="O52" s="152">
        <f>J52/4</f>
        <v>16148.05</v>
      </c>
      <c r="P52" s="152">
        <f>J52/4</f>
        <v>16148.05</v>
      </c>
      <c r="S52" s="241"/>
    </row>
    <row r="53" spans="1:19" s="5" customFormat="1" ht="53.25" hidden="1" customHeight="1" thickBot="1">
      <c r="A53" s="137">
        <v>6</v>
      </c>
      <c r="B53" s="138" t="s">
        <v>210</v>
      </c>
      <c r="C53" s="139" t="s">
        <v>299</v>
      </c>
      <c r="D53" s="184">
        <f>D54</f>
        <v>565.40000000000009</v>
      </c>
      <c r="E53" s="184">
        <f t="shared" ref="E53:L54" si="19">E54</f>
        <v>410.1</v>
      </c>
      <c r="F53" s="184">
        <f t="shared" si="19"/>
        <v>565.40000000000009</v>
      </c>
      <c r="G53" s="140">
        <f t="shared" si="19"/>
        <v>11982.7</v>
      </c>
      <c r="H53" s="140">
        <f t="shared" si="19"/>
        <v>0</v>
      </c>
      <c r="I53" s="140">
        <f t="shared" si="19"/>
        <v>9982.7000000000007</v>
      </c>
      <c r="J53" s="141">
        <f t="shared" si="19"/>
        <v>0</v>
      </c>
      <c r="K53" s="185">
        <f t="shared" si="19"/>
        <v>0</v>
      </c>
      <c r="L53" s="186">
        <f t="shared" si="19"/>
        <v>0</v>
      </c>
      <c r="M53" s="144">
        <v>0</v>
      </c>
      <c r="N53" s="144">
        <v>0</v>
      </c>
      <c r="O53" s="144">
        <v>0</v>
      </c>
      <c r="P53" s="144">
        <v>0</v>
      </c>
      <c r="S53" s="241"/>
    </row>
    <row r="54" spans="1:19" s="6" customFormat="1" ht="13.5" hidden="1" thickBot="1">
      <c r="A54" s="204" t="s">
        <v>138</v>
      </c>
      <c r="B54" s="205" t="s">
        <v>211</v>
      </c>
      <c r="C54" s="206" t="s">
        <v>212</v>
      </c>
      <c r="D54" s="166">
        <f>D55+D56</f>
        <v>565.40000000000009</v>
      </c>
      <c r="E54" s="166">
        <f>E55+E56</f>
        <v>410.1</v>
      </c>
      <c r="F54" s="166">
        <f>F55+F56</f>
        <v>565.40000000000009</v>
      </c>
      <c r="G54" s="166">
        <f t="shared" si="19"/>
        <v>11982.7</v>
      </c>
      <c r="H54" s="166">
        <f t="shared" si="19"/>
        <v>0</v>
      </c>
      <c r="I54" s="166">
        <f t="shared" si="19"/>
        <v>9982.7000000000007</v>
      </c>
      <c r="J54" s="207">
        <f t="shared" si="19"/>
        <v>0</v>
      </c>
      <c r="K54" s="208">
        <f t="shared" si="19"/>
        <v>0</v>
      </c>
      <c r="L54" s="209">
        <f t="shared" si="19"/>
        <v>0</v>
      </c>
      <c r="M54" s="152">
        <v>0</v>
      </c>
      <c r="N54" s="152">
        <v>0</v>
      </c>
      <c r="O54" s="152">
        <v>0</v>
      </c>
      <c r="P54" s="152">
        <v>0</v>
      </c>
      <c r="S54" s="240"/>
    </row>
    <row r="55" spans="1:19" ht="53.25" hidden="1" customHeight="1" thickBot="1">
      <c r="A55" s="145" t="s">
        <v>51</v>
      </c>
      <c r="B55" s="146" t="s">
        <v>219</v>
      </c>
      <c r="C55" s="147" t="s">
        <v>220</v>
      </c>
      <c r="D55" s="148">
        <v>552.70000000000005</v>
      </c>
      <c r="E55" s="148">
        <v>410.1</v>
      </c>
      <c r="F55" s="148">
        <v>552.70000000000005</v>
      </c>
      <c r="G55" s="166">
        <v>11982.7</v>
      </c>
      <c r="H55" s="166">
        <v>0</v>
      </c>
      <c r="I55" s="148">
        <v>9982.7000000000007</v>
      </c>
      <c r="J55" s="207">
        <v>0</v>
      </c>
      <c r="K55" s="210"/>
      <c r="L55" s="211"/>
      <c r="M55" s="152">
        <v>0</v>
      </c>
      <c r="N55" s="152">
        <v>0</v>
      </c>
      <c r="O55" s="152">
        <v>0</v>
      </c>
      <c r="P55" s="152">
        <v>0</v>
      </c>
    </row>
    <row r="56" spans="1:19" ht="42" customHeight="1" thickBot="1">
      <c r="A56" s="137">
        <v>7</v>
      </c>
      <c r="B56" s="138" t="s">
        <v>82</v>
      </c>
      <c r="C56" s="139" t="s">
        <v>300</v>
      </c>
      <c r="D56" s="184">
        <v>12.7</v>
      </c>
      <c r="E56" s="184">
        <v>0</v>
      </c>
      <c r="F56" s="184">
        <v>12.7</v>
      </c>
      <c r="G56" s="140">
        <f t="shared" ref="G56:L56" si="20">G57+G61</f>
        <v>1548.1</v>
      </c>
      <c r="H56" s="140">
        <f t="shared" si="20"/>
        <v>815.3</v>
      </c>
      <c r="I56" s="140">
        <f t="shared" si="20"/>
        <v>1115.0999999999999</v>
      </c>
      <c r="J56" s="141">
        <f>J57+J61</f>
        <v>1530.7</v>
      </c>
      <c r="K56" s="185">
        <f t="shared" si="20"/>
        <v>2474.1999999999998</v>
      </c>
      <c r="L56" s="186">
        <f t="shared" si="20"/>
        <v>2616</v>
      </c>
      <c r="M56" s="144">
        <f>M57+M61</f>
        <v>382.67500000000001</v>
      </c>
      <c r="N56" s="144">
        <f>N57+N61</f>
        <v>382.67500000000001</v>
      </c>
      <c r="O56" s="144">
        <f>O57+O61</f>
        <v>382.67500000000001</v>
      </c>
      <c r="P56" s="144">
        <f>P57+P61</f>
        <v>382.67500000000001</v>
      </c>
    </row>
    <row r="57" spans="1:19" ht="43.5" customHeight="1">
      <c r="A57" s="172" t="s">
        <v>153</v>
      </c>
      <c r="B57" s="173" t="s">
        <v>84</v>
      </c>
      <c r="C57" s="174" t="s">
        <v>83</v>
      </c>
      <c r="D57" s="182">
        <f>D59</f>
        <v>228.1</v>
      </c>
      <c r="E57" s="182">
        <f>E59</f>
        <v>114.1</v>
      </c>
      <c r="F57" s="182">
        <f>F59</f>
        <v>228.1</v>
      </c>
      <c r="G57" s="166">
        <f t="shared" ref="G57:P57" si="21">G58</f>
        <v>662.2</v>
      </c>
      <c r="H57" s="166">
        <f t="shared" si="21"/>
        <v>485.4</v>
      </c>
      <c r="I57" s="148">
        <f>H57/8*12</f>
        <v>728.09999999999991</v>
      </c>
      <c r="J57" s="207">
        <f t="shared" si="21"/>
        <v>804.2</v>
      </c>
      <c r="K57" s="208">
        <f t="shared" si="21"/>
        <v>740.1</v>
      </c>
      <c r="L57" s="209">
        <f t="shared" si="21"/>
        <v>780.8</v>
      </c>
      <c r="M57" s="152">
        <f t="shared" si="21"/>
        <v>201.05</v>
      </c>
      <c r="N57" s="152">
        <f t="shared" si="21"/>
        <v>201.05</v>
      </c>
      <c r="O57" s="152">
        <f t="shared" si="21"/>
        <v>201.05</v>
      </c>
      <c r="P57" s="152">
        <f t="shared" si="21"/>
        <v>201.05</v>
      </c>
    </row>
    <row r="58" spans="1:19" ht="65.099999999999994" customHeight="1">
      <c r="A58" s="172" t="s">
        <v>72</v>
      </c>
      <c r="B58" s="173" t="s">
        <v>85</v>
      </c>
      <c r="C58" s="174" t="s">
        <v>267</v>
      </c>
      <c r="D58" s="148">
        <v>228.1</v>
      </c>
      <c r="E58" s="148">
        <v>114.1</v>
      </c>
      <c r="F58" s="148">
        <v>228.1</v>
      </c>
      <c r="G58" s="166">
        <f t="shared" ref="G58:L58" si="22">G59+G60</f>
        <v>662.2</v>
      </c>
      <c r="H58" s="166">
        <f t="shared" si="22"/>
        <v>485.4</v>
      </c>
      <c r="I58" s="166">
        <f t="shared" si="22"/>
        <v>662.2</v>
      </c>
      <c r="J58" s="207">
        <f>J59</f>
        <v>804.2</v>
      </c>
      <c r="K58" s="212">
        <f t="shared" si="22"/>
        <v>740.1</v>
      </c>
      <c r="L58" s="213">
        <f t="shared" si="22"/>
        <v>780.8</v>
      </c>
      <c r="M58" s="152">
        <f>J58/4</f>
        <v>201.05</v>
      </c>
      <c r="N58" s="152">
        <f>J58/4</f>
        <v>201.05</v>
      </c>
      <c r="O58" s="152">
        <f>J58/4</f>
        <v>201.05</v>
      </c>
      <c r="P58" s="152">
        <f>J58/4</f>
        <v>201.05</v>
      </c>
    </row>
    <row r="59" spans="1:19" ht="68.25" customHeight="1">
      <c r="A59" s="145" t="s">
        <v>256</v>
      </c>
      <c r="B59" s="146" t="s">
        <v>129</v>
      </c>
      <c r="C59" s="214" t="s">
        <v>268</v>
      </c>
      <c r="D59" s="148">
        <v>228.1</v>
      </c>
      <c r="E59" s="148">
        <v>114.1</v>
      </c>
      <c r="F59" s="148">
        <v>228.1</v>
      </c>
      <c r="G59" s="166">
        <v>657.2</v>
      </c>
      <c r="H59" s="148">
        <v>485.4</v>
      </c>
      <c r="I59" s="148">
        <v>657.2</v>
      </c>
      <c r="J59" s="149">
        <v>804.2</v>
      </c>
      <c r="K59" s="190">
        <v>740.1</v>
      </c>
      <c r="L59" s="191">
        <v>780.8</v>
      </c>
      <c r="M59" s="152">
        <f>J59/4</f>
        <v>201.05</v>
      </c>
      <c r="N59" s="152">
        <f>J59/4</f>
        <v>201.05</v>
      </c>
      <c r="O59" s="152">
        <f>J59/4</f>
        <v>201.05</v>
      </c>
      <c r="P59" s="152">
        <f>J59/4</f>
        <v>201.05</v>
      </c>
    </row>
    <row r="60" spans="1:19" ht="93" customHeight="1" thickBot="1">
      <c r="A60" s="145" t="s">
        <v>269</v>
      </c>
      <c r="B60" s="146" t="s">
        <v>126</v>
      </c>
      <c r="C60" s="214" t="s">
        <v>270</v>
      </c>
      <c r="D60" s="148">
        <v>228.1</v>
      </c>
      <c r="E60" s="148">
        <v>114.1</v>
      </c>
      <c r="F60" s="148">
        <v>228.1</v>
      </c>
      <c r="G60" s="148">
        <v>5</v>
      </c>
      <c r="H60" s="148"/>
      <c r="I60" s="148">
        <v>5</v>
      </c>
      <c r="J60" s="149">
        <v>5.9</v>
      </c>
      <c r="K60" s="215"/>
      <c r="L60" s="216"/>
      <c r="M60" s="152">
        <f>J60/4</f>
        <v>1.4750000000000001</v>
      </c>
      <c r="N60" s="152">
        <f>J60/4</f>
        <v>1.4750000000000001</v>
      </c>
      <c r="O60" s="152">
        <f>J60/4</f>
        <v>1.4750000000000001</v>
      </c>
      <c r="P60" s="152">
        <f>J60/4</f>
        <v>1.4750000000000001</v>
      </c>
    </row>
    <row r="61" spans="1:19" ht="52.5" customHeight="1" thickBot="1">
      <c r="A61" s="145" t="s">
        <v>301</v>
      </c>
      <c r="B61" s="146" t="s">
        <v>81</v>
      </c>
      <c r="C61" s="214" t="s">
        <v>271</v>
      </c>
      <c r="D61" s="149" t="e">
        <f>D9+D44</f>
        <v>#REF!</v>
      </c>
      <c r="E61" s="149" t="e">
        <f>E9+E44</f>
        <v>#REF!</v>
      </c>
      <c r="F61" s="149" t="e">
        <f>F9+F44</f>
        <v>#REF!</v>
      </c>
      <c r="G61" s="148">
        <f t="shared" ref="G61:L61" si="23">G63+G64</f>
        <v>885.9</v>
      </c>
      <c r="H61" s="148">
        <f t="shared" si="23"/>
        <v>329.9</v>
      </c>
      <c r="I61" s="148">
        <f t="shared" si="23"/>
        <v>387</v>
      </c>
      <c r="J61" s="149">
        <f t="shared" si="23"/>
        <v>726.5</v>
      </c>
      <c r="K61" s="217">
        <f t="shared" si="23"/>
        <v>1734.1</v>
      </c>
      <c r="L61" s="218">
        <f t="shared" si="23"/>
        <v>1835.1999999999998</v>
      </c>
      <c r="M61" s="152">
        <f>M63+M64</f>
        <v>181.625</v>
      </c>
      <c r="N61" s="152">
        <f>N63+N64</f>
        <v>181.625</v>
      </c>
      <c r="O61" s="152">
        <f>O63+O64</f>
        <v>181.625</v>
      </c>
      <c r="P61" s="152">
        <f>P63+P64</f>
        <v>181.625</v>
      </c>
    </row>
    <row r="62" spans="1:19" ht="63.75">
      <c r="A62" s="145" t="s">
        <v>198</v>
      </c>
      <c r="B62" s="146" t="s">
        <v>197</v>
      </c>
      <c r="C62" s="214" t="s">
        <v>199</v>
      </c>
      <c r="D62" s="219">
        <v>30381.3</v>
      </c>
      <c r="E62" s="219">
        <f>[1]ведомст.структ!I79</f>
        <v>20086.600000000002</v>
      </c>
      <c r="F62" s="219">
        <f>[1]ведомст.структ!J79</f>
        <v>30141.100000000002</v>
      </c>
      <c r="G62" s="220">
        <f t="shared" ref="G62:L62" si="24">G63+G64</f>
        <v>885.9</v>
      </c>
      <c r="H62" s="220">
        <f t="shared" si="24"/>
        <v>329.9</v>
      </c>
      <c r="I62" s="220">
        <f t="shared" si="24"/>
        <v>387</v>
      </c>
      <c r="J62" s="207">
        <f t="shared" si="24"/>
        <v>726.5</v>
      </c>
      <c r="K62" s="221">
        <f t="shared" si="24"/>
        <v>1734.1</v>
      </c>
      <c r="L62" s="222">
        <f t="shared" si="24"/>
        <v>1835.1999999999998</v>
      </c>
      <c r="M62" s="152">
        <f>M63+M64</f>
        <v>181.625</v>
      </c>
      <c r="N62" s="152">
        <f>N63+N64</f>
        <v>181.625</v>
      </c>
      <c r="O62" s="152">
        <f>O63+O64</f>
        <v>181.625</v>
      </c>
      <c r="P62" s="152">
        <f>P63+P64</f>
        <v>181.625</v>
      </c>
    </row>
    <row r="63" spans="1:19" ht="45" customHeight="1">
      <c r="A63" s="145" t="s">
        <v>200</v>
      </c>
      <c r="B63" s="146" t="s">
        <v>86</v>
      </c>
      <c r="C63" s="147" t="s">
        <v>272</v>
      </c>
      <c r="D63" s="182" t="e">
        <f>D61-D62</f>
        <v>#REF!</v>
      </c>
      <c r="E63" s="182" t="e">
        <f>E61-E62</f>
        <v>#REF!</v>
      </c>
      <c r="F63" s="182" t="e">
        <f>F61-F62</f>
        <v>#REF!</v>
      </c>
      <c r="G63" s="148">
        <v>602.4</v>
      </c>
      <c r="H63" s="148">
        <v>258</v>
      </c>
      <c r="I63" s="148">
        <f>H63/8*12</f>
        <v>387</v>
      </c>
      <c r="J63" s="149">
        <v>726.5</v>
      </c>
      <c r="K63" s="223">
        <v>1155.3</v>
      </c>
      <c r="L63" s="191">
        <v>1218.8</v>
      </c>
      <c r="M63" s="152">
        <f>J63/4</f>
        <v>181.625</v>
      </c>
      <c r="N63" s="152">
        <f>J63/4</f>
        <v>181.625</v>
      </c>
      <c r="O63" s="152">
        <f>J63/4</f>
        <v>181.625</v>
      </c>
      <c r="P63" s="152">
        <f>J63/4</f>
        <v>181.625</v>
      </c>
    </row>
    <row r="64" spans="1:19" ht="46.5" customHeight="1" thickBot="1">
      <c r="A64" s="145" t="s">
        <v>302</v>
      </c>
      <c r="B64" s="146" t="s">
        <v>238</v>
      </c>
      <c r="C64" s="147" t="s">
        <v>273</v>
      </c>
      <c r="D64" s="155"/>
      <c r="E64" s="224"/>
      <c r="F64" s="224"/>
      <c r="G64" s="148">
        <v>283.5</v>
      </c>
      <c r="H64" s="148">
        <v>71.900000000000006</v>
      </c>
      <c r="I64" s="148"/>
      <c r="J64" s="149">
        <v>0</v>
      </c>
      <c r="K64" s="223">
        <v>578.79999999999995</v>
      </c>
      <c r="L64" s="191">
        <v>616.4</v>
      </c>
      <c r="M64" s="152">
        <f>J64/4</f>
        <v>0</v>
      </c>
      <c r="N64" s="152">
        <f>J64/4</f>
        <v>0</v>
      </c>
      <c r="O64" s="152">
        <f>J64/4</f>
        <v>0</v>
      </c>
      <c r="P64" s="152">
        <f>J64/4</f>
        <v>0</v>
      </c>
    </row>
    <row r="65" spans="1:16" ht="19.5" thickBot="1">
      <c r="A65" s="124"/>
      <c r="B65" s="225"/>
      <c r="C65" s="226" t="s">
        <v>9</v>
      </c>
      <c r="D65" s="219" t="e">
        <f>D61-D44</f>
        <v>#REF!</v>
      </c>
      <c r="E65" s="219" t="e">
        <f>E61-E44</f>
        <v>#REF!</v>
      </c>
      <c r="F65" s="219" t="e">
        <f>F61-F44</f>
        <v>#REF!</v>
      </c>
      <c r="G65" s="219">
        <f t="shared" ref="G65:P65" si="25">G9+G48</f>
        <v>51728.200000000004</v>
      </c>
      <c r="H65" s="219">
        <f t="shared" si="25"/>
        <v>23927.699999999997</v>
      </c>
      <c r="I65" s="219">
        <f t="shared" si="25"/>
        <v>48661.7</v>
      </c>
      <c r="J65" s="219">
        <f>J9+J48</f>
        <v>92568.5</v>
      </c>
      <c r="K65" s="227">
        <f t="shared" si="25"/>
        <v>87828.79</v>
      </c>
      <c r="L65" s="228">
        <f t="shared" si="25"/>
        <v>89475.092449999996</v>
      </c>
      <c r="M65" s="156">
        <f t="shared" si="25"/>
        <v>25029.891666666663</v>
      </c>
      <c r="N65" s="156">
        <f t="shared" si="25"/>
        <v>25029.891666666663</v>
      </c>
      <c r="O65" s="156">
        <f t="shared" si="25"/>
        <v>25029.891666666663</v>
      </c>
      <c r="P65" s="156">
        <f t="shared" si="25"/>
        <v>16664.224999999999</v>
      </c>
    </row>
    <row r="66" spans="1:16" ht="18.75" hidden="1">
      <c r="A66" s="109"/>
      <c r="B66" s="108"/>
      <c r="C66" s="107" t="s">
        <v>12</v>
      </c>
      <c r="G66" s="110" t="e">
        <f>#REF!</f>
        <v>#REF!</v>
      </c>
      <c r="H66" s="110" t="e">
        <f>#REF!</f>
        <v>#REF!</v>
      </c>
      <c r="I66" s="110" t="e">
        <f>#REF!</f>
        <v>#REF!</v>
      </c>
      <c r="J66" s="110" t="e">
        <f>#REF!</f>
        <v>#REF!</v>
      </c>
      <c r="K66" s="110" t="e">
        <f>#REF!</f>
        <v>#REF!</v>
      </c>
      <c r="L66" s="110" t="e">
        <f>#REF!</f>
        <v>#REF!</v>
      </c>
    </row>
    <row r="67" spans="1:16" ht="18.75" hidden="1">
      <c r="A67" s="109"/>
      <c r="B67" s="108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>
      <c r="A68" s="111"/>
    </row>
    <row r="69" spans="1:16" ht="19.5" hidden="1" thickBot="1">
      <c r="A69" s="112"/>
      <c r="B69" s="113" t="s">
        <v>206</v>
      </c>
      <c r="C69" s="113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7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2"/>
  <sheetViews>
    <sheetView topLeftCell="A107" workbookViewId="0">
      <selection activeCell="N118" sqref="N118"/>
    </sheetView>
  </sheetViews>
  <sheetFormatPr defaultColWidth="9.140625" defaultRowHeight="12.75"/>
  <cols>
    <col min="1" max="1" width="9.28515625" style="9" customWidth="1"/>
    <col min="2" max="2" width="46.7109375" style="8" customWidth="1"/>
    <col min="3" max="3" width="7.42578125" style="8" customWidth="1"/>
    <col min="4" max="4" width="12.7109375" style="9" customWidth="1"/>
    <col min="5" max="5" width="12.28515625" style="8" customWidth="1"/>
    <col min="6" max="6" width="7.140625" style="8" customWidth="1"/>
    <col min="7" max="7" width="0.140625" style="9" hidden="1" customWidth="1"/>
    <col min="8" max="8" width="8.140625" style="10" hidden="1" customWidth="1"/>
    <col min="9" max="9" width="8" style="114" hidden="1" customWidth="1"/>
    <col min="10" max="10" width="5.140625" style="114" hidden="1" customWidth="1"/>
    <col min="11" max="11" width="11.7109375" style="114" hidden="1" customWidth="1"/>
    <col min="12" max="12" width="11" style="114" hidden="1" customWidth="1"/>
    <col min="13" max="13" width="12.5703125" style="114" hidden="1" customWidth="1"/>
    <col min="14" max="14" width="13.85546875" style="114" customWidth="1"/>
    <col min="15" max="15" width="6.7109375" style="114" customWidth="1"/>
    <col min="16" max="16" width="11.28515625" style="114" customWidth="1"/>
    <col min="17" max="17" width="9.85546875" style="114" bestFit="1" customWidth="1"/>
    <col min="18" max="19" width="9.140625" style="114" customWidth="1"/>
    <col min="20" max="16384" width="9.140625" style="114"/>
  </cols>
  <sheetData>
    <row r="1" spans="1:19">
      <c r="A1" s="553" t="s">
        <v>554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9">
      <c r="A2" s="554" t="s">
        <v>507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</row>
    <row r="3" spans="1:19">
      <c r="A3" s="229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43"/>
    </row>
    <row r="4" spans="1:19">
      <c r="A4" s="229"/>
      <c r="B4" s="115"/>
      <c r="C4" s="115"/>
      <c r="D4" s="115"/>
      <c r="E4" s="115"/>
      <c r="F4" s="557"/>
      <c r="G4" s="557"/>
      <c r="H4" s="557"/>
      <c r="I4" s="557"/>
      <c r="J4" s="557"/>
      <c r="K4" s="557"/>
      <c r="L4" s="557"/>
      <c r="M4" s="557"/>
      <c r="N4" s="557"/>
    </row>
    <row r="5" spans="1:19" ht="19.5" customHeight="1">
      <c r="A5" s="555" t="s">
        <v>284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</row>
    <row r="6" spans="1:19" ht="30.75" customHeight="1">
      <c r="A6" s="556" t="s">
        <v>549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</row>
    <row r="7" spans="1:19" ht="18.75" customHeight="1" thickBot="1">
      <c r="A7" s="230"/>
      <c r="B7" s="231"/>
      <c r="C7" s="231"/>
      <c r="D7" s="230"/>
      <c r="E7" s="230"/>
      <c r="F7" s="232"/>
      <c r="G7" s="232"/>
      <c r="H7" s="233"/>
      <c r="I7" s="115"/>
      <c r="J7" s="115"/>
      <c r="K7" s="115"/>
      <c r="L7" s="115"/>
      <c r="M7" s="115"/>
      <c r="N7" s="115"/>
    </row>
    <row r="8" spans="1:19" ht="60.75" customHeight="1" thickBot="1">
      <c r="A8" s="252" t="s">
        <v>89</v>
      </c>
      <c r="B8" s="248" t="s">
        <v>25</v>
      </c>
      <c r="C8" s="249" t="s">
        <v>136</v>
      </c>
      <c r="D8" s="249" t="s">
        <v>26</v>
      </c>
      <c r="E8" s="249" t="s">
        <v>15</v>
      </c>
      <c r="F8" s="249" t="s">
        <v>27</v>
      </c>
      <c r="G8" s="249" t="s">
        <v>28</v>
      </c>
      <c r="H8" s="250" t="s">
        <v>208</v>
      </c>
      <c r="I8" s="251" t="s">
        <v>209</v>
      </c>
      <c r="J8" s="251" t="s">
        <v>205</v>
      </c>
      <c r="K8" s="250" t="s">
        <v>239</v>
      </c>
      <c r="L8" s="251" t="s">
        <v>282</v>
      </c>
      <c r="M8" s="251" t="s">
        <v>240</v>
      </c>
      <c r="N8" s="418" t="s">
        <v>528</v>
      </c>
    </row>
    <row r="9" spans="1:19" ht="44.25" customHeight="1" thickBot="1">
      <c r="A9" s="454" t="s">
        <v>2</v>
      </c>
      <c r="B9" s="455" t="s">
        <v>168</v>
      </c>
      <c r="C9" s="454" t="s">
        <v>154</v>
      </c>
      <c r="D9" s="454"/>
      <c r="E9" s="454"/>
      <c r="F9" s="454"/>
      <c r="G9" s="454"/>
      <c r="H9" s="456" t="e">
        <f>H12+H15</f>
        <v>#REF!</v>
      </c>
      <c r="I9" s="456" t="e">
        <f>I12+I15</f>
        <v>#REF!</v>
      </c>
      <c r="J9" s="456" t="e">
        <f>J12+J15</f>
        <v>#REF!</v>
      </c>
      <c r="K9" s="456" t="e">
        <f>K10+K15</f>
        <v>#REF!</v>
      </c>
      <c r="L9" s="456" t="e">
        <f>L10+L15</f>
        <v>#REF!</v>
      </c>
      <c r="M9" s="456" t="e">
        <f>M10+M15</f>
        <v>#REF!</v>
      </c>
      <c r="N9" s="396">
        <f>N10</f>
        <v>11474.300000000001</v>
      </c>
    </row>
    <row r="10" spans="1:19" ht="23.25" customHeight="1" thickBot="1">
      <c r="A10" s="435" t="s">
        <v>161</v>
      </c>
      <c r="B10" s="435" t="s">
        <v>74</v>
      </c>
      <c r="C10" s="293" t="s">
        <v>154</v>
      </c>
      <c r="D10" s="293" t="s">
        <v>14</v>
      </c>
      <c r="E10" s="293"/>
      <c r="F10" s="293"/>
      <c r="G10" s="293"/>
      <c r="H10" s="436" t="e">
        <f>H12+H15+#REF!</f>
        <v>#REF!</v>
      </c>
      <c r="I10" s="436" t="e">
        <f>I12+I15</f>
        <v>#REF!</v>
      </c>
      <c r="J10" s="436" t="e">
        <f>J12+J15</f>
        <v>#REF!</v>
      </c>
      <c r="K10" s="436" t="e">
        <f>K12+K44+#REF!</f>
        <v>#REF!</v>
      </c>
      <c r="L10" s="436" t="e">
        <f>L12+L44+#REF!</f>
        <v>#REF!</v>
      </c>
      <c r="M10" s="436" t="e">
        <f>M12+M44+#REF!</f>
        <v>#REF!</v>
      </c>
      <c r="N10" s="366">
        <f>N12+N15+N27</f>
        <v>11474.300000000001</v>
      </c>
    </row>
    <row r="11" spans="1:19" ht="28.9" customHeight="1" thickBot="1">
      <c r="A11" s="435" t="s">
        <v>62</v>
      </c>
      <c r="B11" s="435" t="s">
        <v>293</v>
      </c>
      <c r="C11" s="293" t="s">
        <v>154</v>
      </c>
      <c r="D11" s="293" t="s">
        <v>43</v>
      </c>
      <c r="E11" s="293"/>
      <c r="F11" s="293"/>
      <c r="G11" s="293"/>
      <c r="H11" s="436"/>
      <c r="I11" s="436"/>
      <c r="J11" s="436"/>
      <c r="K11" s="436"/>
      <c r="L11" s="436"/>
      <c r="M11" s="436"/>
      <c r="N11" s="357">
        <f t="shared" ref="N11:N13" si="0">N12</f>
        <v>1441.7</v>
      </c>
    </row>
    <row r="12" spans="1:19" ht="21.75" customHeight="1" thickBot="1">
      <c r="A12" s="435" t="s">
        <v>45</v>
      </c>
      <c r="B12" s="435" t="s">
        <v>155</v>
      </c>
      <c r="C12" s="293" t="s">
        <v>154</v>
      </c>
      <c r="D12" s="293" t="s">
        <v>43</v>
      </c>
      <c r="E12" s="293" t="s">
        <v>416</v>
      </c>
      <c r="F12" s="293"/>
      <c r="G12" s="293"/>
      <c r="H12" s="436">
        <f t="shared" ref="H12:M12" si="1">H14</f>
        <v>753.2</v>
      </c>
      <c r="I12" s="436">
        <f t="shared" si="1"/>
        <v>530.70000000000005</v>
      </c>
      <c r="J12" s="436">
        <f t="shared" si="1"/>
        <v>753.2</v>
      </c>
      <c r="K12" s="436">
        <f t="shared" si="1"/>
        <v>918.9</v>
      </c>
      <c r="L12" s="436">
        <f t="shared" si="1"/>
        <v>606.1</v>
      </c>
      <c r="M12" s="436">
        <f t="shared" si="1"/>
        <v>918.9</v>
      </c>
      <c r="N12" s="354">
        <f t="shared" si="0"/>
        <v>1441.7</v>
      </c>
    </row>
    <row r="13" spans="1:19" ht="52.5" customHeight="1" thickBot="1">
      <c r="A13" s="438" t="s">
        <v>44</v>
      </c>
      <c r="B13" s="438" t="s">
        <v>311</v>
      </c>
      <c r="C13" s="439" t="s">
        <v>154</v>
      </c>
      <c r="D13" s="439" t="s">
        <v>43</v>
      </c>
      <c r="E13" s="439" t="s">
        <v>416</v>
      </c>
      <c r="F13" s="439" t="s">
        <v>309</v>
      </c>
      <c r="G13" s="439"/>
      <c r="H13" s="440" t="e">
        <f>[2]роспись!H9</f>
        <v>#REF!</v>
      </c>
      <c r="I13" s="440">
        <v>530.70000000000005</v>
      </c>
      <c r="J13" s="440">
        <v>753.2</v>
      </c>
      <c r="K13" s="440">
        <v>918.9</v>
      </c>
      <c r="L13" s="440">
        <v>606.1</v>
      </c>
      <c r="M13" s="440">
        <v>918.9</v>
      </c>
      <c r="N13" s="378">
        <f t="shared" si="0"/>
        <v>1441.7</v>
      </c>
      <c r="R13" s="235"/>
      <c r="S13" s="235"/>
    </row>
    <row r="14" spans="1:19" ht="26.25" customHeight="1" thickBot="1">
      <c r="A14" s="438" t="s">
        <v>317</v>
      </c>
      <c r="B14" s="438" t="s">
        <v>312</v>
      </c>
      <c r="C14" s="439" t="s">
        <v>154</v>
      </c>
      <c r="D14" s="439" t="s">
        <v>43</v>
      </c>
      <c r="E14" s="439" t="s">
        <v>416</v>
      </c>
      <c r="F14" s="439" t="s">
        <v>310</v>
      </c>
      <c r="G14" s="439"/>
      <c r="H14" s="440">
        <f>[2]роспись!H10</f>
        <v>753.2</v>
      </c>
      <c r="I14" s="440">
        <v>530.70000000000005</v>
      </c>
      <c r="J14" s="440">
        <v>753.2</v>
      </c>
      <c r="K14" s="440">
        <v>918.9</v>
      </c>
      <c r="L14" s="440">
        <v>606.1</v>
      </c>
      <c r="M14" s="440">
        <v>918.9</v>
      </c>
      <c r="N14" s="339">
        <v>1441.7</v>
      </c>
    </row>
    <row r="15" spans="1:19" ht="48" customHeight="1" thickBot="1">
      <c r="A15" s="435" t="s">
        <v>3</v>
      </c>
      <c r="B15" s="435" t="s">
        <v>203</v>
      </c>
      <c r="C15" s="293" t="s">
        <v>154</v>
      </c>
      <c r="D15" s="293" t="s">
        <v>29</v>
      </c>
      <c r="E15" s="293"/>
      <c r="F15" s="293"/>
      <c r="G15" s="293"/>
      <c r="H15" s="436" t="e">
        <f>H24</f>
        <v>#REF!</v>
      </c>
      <c r="I15" s="436" t="e">
        <f>I24</f>
        <v>#REF!</v>
      </c>
      <c r="J15" s="436" t="e">
        <f>J24</f>
        <v>#REF!</v>
      </c>
      <c r="K15" s="436" t="e">
        <f>K24+K17</f>
        <v>#REF!</v>
      </c>
      <c r="L15" s="436" t="e">
        <f>L24+L17</f>
        <v>#REF!</v>
      </c>
      <c r="M15" s="436" t="e">
        <f>M24+M17</f>
        <v>#REF!</v>
      </c>
      <c r="N15" s="354">
        <f>N16</f>
        <v>9945.2000000000007</v>
      </c>
      <c r="R15" s="235"/>
      <c r="S15" s="235"/>
    </row>
    <row r="16" spans="1:19" ht="42.75" customHeight="1" thickBot="1">
      <c r="A16" s="435" t="s">
        <v>172</v>
      </c>
      <c r="B16" s="457" t="s">
        <v>445</v>
      </c>
      <c r="C16" s="458" t="s">
        <v>154</v>
      </c>
      <c r="D16" s="458" t="s">
        <v>29</v>
      </c>
      <c r="E16" s="293" t="s">
        <v>417</v>
      </c>
      <c r="F16" s="458"/>
      <c r="G16" s="293"/>
      <c r="H16" s="436" t="e">
        <f>#REF!</f>
        <v>#REF!</v>
      </c>
      <c r="I16" s="436" t="e">
        <f>#REF!</f>
        <v>#REF!</v>
      </c>
      <c r="J16" s="436" t="e">
        <f>#REF!</f>
        <v>#REF!</v>
      </c>
      <c r="K16" s="436" t="e">
        <f>#REF!</f>
        <v>#REF!</v>
      </c>
      <c r="L16" s="436" t="e">
        <f>#REF!</f>
        <v>#REF!</v>
      </c>
      <c r="M16" s="436" t="e">
        <f>#REF!</f>
        <v>#REF!</v>
      </c>
      <c r="N16" s="354">
        <f>N24+N17</f>
        <v>9945.2000000000007</v>
      </c>
      <c r="Q16" s="235"/>
      <c r="R16" s="235"/>
      <c r="S16" s="235"/>
    </row>
    <row r="17" spans="1:17" ht="28.9" customHeight="1" thickBot="1">
      <c r="A17" s="435" t="s">
        <v>174</v>
      </c>
      <c r="B17" s="435" t="s">
        <v>242</v>
      </c>
      <c r="C17" s="293" t="s">
        <v>154</v>
      </c>
      <c r="D17" s="293" t="s">
        <v>29</v>
      </c>
      <c r="E17" s="293" t="s">
        <v>441</v>
      </c>
      <c r="F17" s="293"/>
      <c r="G17" s="293"/>
      <c r="H17" s="436"/>
      <c r="I17" s="436"/>
      <c r="J17" s="436"/>
      <c r="K17" s="436" t="e">
        <f>K19+#REF!</f>
        <v>#REF!</v>
      </c>
      <c r="L17" s="436" t="e">
        <f>L19+#REF!</f>
        <v>#REF!</v>
      </c>
      <c r="M17" s="436" t="e">
        <f>M19+#REF!</f>
        <v>#REF!</v>
      </c>
      <c r="N17" s="354">
        <f>N19+N21+N23</f>
        <v>9780.5</v>
      </c>
    </row>
    <row r="18" spans="1:17" ht="50.25" customHeight="1" thickBot="1">
      <c r="A18" s="438" t="s">
        <v>328</v>
      </c>
      <c r="B18" s="459" t="s">
        <v>313</v>
      </c>
      <c r="C18" s="439" t="s">
        <v>154</v>
      </c>
      <c r="D18" s="439" t="s">
        <v>29</v>
      </c>
      <c r="E18" s="439" t="s">
        <v>441</v>
      </c>
      <c r="F18" s="439" t="s">
        <v>309</v>
      </c>
      <c r="G18" s="439"/>
      <c r="H18" s="440"/>
      <c r="I18" s="440"/>
      <c r="J18" s="440"/>
      <c r="K18" s="440">
        <v>519.5</v>
      </c>
      <c r="L18" s="440">
        <v>330.8</v>
      </c>
      <c r="M18" s="440">
        <v>519.70000000000005</v>
      </c>
      <c r="N18" s="378">
        <f>N19</f>
        <v>2423.6</v>
      </c>
    </row>
    <row r="19" spans="1:17" ht="28.5" customHeight="1" thickBot="1">
      <c r="A19" s="438" t="s">
        <v>446</v>
      </c>
      <c r="B19" s="459" t="s">
        <v>314</v>
      </c>
      <c r="C19" s="439" t="s">
        <v>154</v>
      </c>
      <c r="D19" s="439" t="s">
        <v>29</v>
      </c>
      <c r="E19" s="439" t="s">
        <v>441</v>
      </c>
      <c r="F19" s="439" t="s">
        <v>310</v>
      </c>
      <c r="G19" s="439"/>
      <c r="H19" s="440"/>
      <c r="I19" s="440"/>
      <c r="J19" s="440"/>
      <c r="K19" s="440">
        <v>519.5</v>
      </c>
      <c r="L19" s="440">
        <v>330.8</v>
      </c>
      <c r="M19" s="440">
        <v>519.70000000000005</v>
      </c>
      <c r="N19" s="339">
        <v>2423.6</v>
      </c>
    </row>
    <row r="20" spans="1:17" ht="28.5" customHeight="1" thickBot="1">
      <c r="A20" s="438" t="s">
        <v>447</v>
      </c>
      <c r="B20" s="460" t="s">
        <v>316</v>
      </c>
      <c r="C20" s="439" t="s">
        <v>154</v>
      </c>
      <c r="D20" s="439" t="s">
        <v>29</v>
      </c>
      <c r="E20" s="439" t="s">
        <v>441</v>
      </c>
      <c r="F20" s="439" t="s">
        <v>315</v>
      </c>
      <c r="G20" s="439"/>
      <c r="H20" s="440"/>
      <c r="I20" s="440"/>
      <c r="J20" s="440"/>
      <c r="K20" s="440">
        <v>519.5</v>
      </c>
      <c r="L20" s="440">
        <v>330.8</v>
      </c>
      <c r="M20" s="440">
        <v>519.70000000000005</v>
      </c>
      <c r="N20" s="339">
        <f>N21</f>
        <v>7355.9</v>
      </c>
      <c r="Q20" s="235"/>
    </row>
    <row r="21" spans="1:17" ht="25.5" customHeight="1" thickBot="1">
      <c r="A21" s="438" t="s">
        <v>448</v>
      </c>
      <c r="B21" s="438" t="s">
        <v>288</v>
      </c>
      <c r="C21" s="439" t="s">
        <v>154</v>
      </c>
      <c r="D21" s="439" t="s">
        <v>29</v>
      </c>
      <c r="E21" s="439" t="s">
        <v>441</v>
      </c>
      <c r="F21" s="439" t="s">
        <v>244</v>
      </c>
      <c r="G21" s="439"/>
      <c r="H21" s="440"/>
      <c r="I21" s="440"/>
      <c r="J21" s="440"/>
      <c r="K21" s="440">
        <v>519.5</v>
      </c>
      <c r="L21" s="440">
        <v>330.8</v>
      </c>
      <c r="M21" s="440">
        <v>519.70000000000005</v>
      </c>
      <c r="N21" s="339">
        <v>7355.9</v>
      </c>
    </row>
    <row r="22" spans="1:17" ht="26.25" customHeight="1" thickBot="1">
      <c r="A22" s="438" t="s">
        <v>464</v>
      </c>
      <c r="B22" s="460" t="s">
        <v>321</v>
      </c>
      <c r="C22" s="439" t="s">
        <v>154</v>
      </c>
      <c r="D22" s="439" t="s">
        <v>29</v>
      </c>
      <c r="E22" s="439" t="s">
        <v>441</v>
      </c>
      <c r="F22" s="439" t="s">
        <v>320</v>
      </c>
      <c r="G22" s="439"/>
      <c r="H22" s="440"/>
      <c r="I22" s="440"/>
      <c r="J22" s="440"/>
      <c r="K22" s="440"/>
      <c r="L22" s="440"/>
      <c r="M22" s="440"/>
      <c r="N22" s="339">
        <f>N23</f>
        <v>1</v>
      </c>
    </row>
    <row r="23" spans="1:17" ht="19.899999999999999" customHeight="1" thickBot="1">
      <c r="A23" s="438" t="s">
        <v>465</v>
      </c>
      <c r="B23" s="461" t="s">
        <v>414</v>
      </c>
      <c r="C23" s="439" t="s">
        <v>154</v>
      </c>
      <c r="D23" s="439" t="s">
        <v>29</v>
      </c>
      <c r="E23" s="439" t="s">
        <v>441</v>
      </c>
      <c r="F23" s="439" t="s">
        <v>322</v>
      </c>
      <c r="G23" s="439"/>
      <c r="H23" s="440"/>
      <c r="I23" s="440"/>
      <c r="J23" s="440"/>
      <c r="K23" s="440"/>
      <c r="L23" s="440"/>
      <c r="M23" s="440"/>
      <c r="N23" s="339">
        <v>1</v>
      </c>
    </row>
    <row r="24" spans="1:17" ht="30" customHeight="1" thickBot="1">
      <c r="A24" s="435" t="s">
        <v>396</v>
      </c>
      <c r="B24" s="457" t="s">
        <v>223</v>
      </c>
      <c r="C24" s="458" t="s">
        <v>154</v>
      </c>
      <c r="D24" s="458" t="s">
        <v>29</v>
      </c>
      <c r="E24" s="293" t="s">
        <v>442</v>
      </c>
      <c r="F24" s="458"/>
      <c r="G24" s="293"/>
      <c r="H24" s="436" t="e">
        <f>#REF!</f>
        <v>#REF!</v>
      </c>
      <c r="I24" s="436" t="e">
        <f>#REF!</f>
        <v>#REF!</v>
      </c>
      <c r="J24" s="436" t="e">
        <f>#REF!</f>
        <v>#REF!</v>
      </c>
      <c r="K24" s="436" t="e">
        <f>#REF!</f>
        <v>#REF!</v>
      </c>
      <c r="L24" s="436" t="e">
        <f>#REF!</f>
        <v>#REF!</v>
      </c>
      <c r="M24" s="436" t="e">
        <f>#REF!</f>
        <v>#REF!</v>
      </c>
      <c r="N24" s="379">
        <f t="shared" ref="N24:N25" si="2">N25</f>
        <v>164.7</v>
      </c>
    </row>
    <row r="25" spans="1:17" ht="51" customHeight="1" thickBot="1">
      <c r="A25" s="438" t="s">
        <v>449</v>
      </c>
      <c r="B25" s="438" t="s">
        <v>311</v>
      </c>
      <c r="C25" s="439" t="s">
        <v>154</v>
      </c>
      <c r="D25" s="439" t="s">
        <v>29</v>
      </c>
      <c r="E25" s="439" t="s">
        <v>442</v>
      </c>
      <c r="F25" s="439" t="s">
        <v>309</v>
      </c>
      <c r="G25" s="439"/>
      <c r="H25" s="440" t="e">
        <f>[2]роспись!H13</f>
        <v>#REF!</v>
      </c>
      <c r="I25" s="440">
        <v>530.70000000000005</v>
      </c>
      <c r="J25" s="440">
        <v>753.2</v>
      </c>
      <c r="K25" s="440">
        <v>918.9</v>
      </c>
      <c r="L25" s="440">
        <v>606.1</v>
      </c>
      <c r="M25" s="440">
        <v>918.9</v>
      </c>
      <c r="N25" s="339">
        <f t="shared" si="2"/>
        <v>164.7</v>
      </c>
    </row>
    <row r="26" spans="1:17" ht="27" customHeight="1" thickBot="1">
      <c r="A26" s="438" t="s">
        <v>450</v>
      </c>
      <c r="B26" s="438" t="s">
        <v>312</v>
      </c>
      <c r="C26" s="439" t="s">
        <v>154</v>
      </c>
      <c r="D26" s="439" t="s">
        <v>29</v>
      </c>
      <c r="E26" s="439" t="s">
        <v>442</v>
      </c>
      <c r="F26" s="439" t="s">
        <v>310</v>
      </c>
      <c r="G26" s="439"/>
      <c r="H26" s="440" t="e">
        <f>[2]роспись!H14</f>
        <v>#REF!</v>
      </c>
      <c r="I26" s="440">
        <v>530.70000000000005</v>
      </c>
      <c r="J26" s="440">
        <v>753.2</v>
      </c>
      <c r="K26" s="440">
        <v>918.9</v>
      </c>
      <c r="L26" s="440">
        <v>606.1</v>
      </c>
      <c r="M26" s="440">
        <v>918.9</v>
      </c>
      <c r="N26" s="339">
        <v>164.7</v>
      </c>
    </row>
    <row r="27" spans="1:17" ht="15" customHeight="1" thickBot="1">
      <c r="A27" s="454" t="s">
        <v>47</v>
      </c>
      <c r="B27" s="435" t="s">
        <v>74</v>
      </c>
      <c r="C27" s="439" t="s">
        <v>154</v>
      </c>
      <c r="D27" s="439" t="s">
        <v>14</v>
      </c>
      <c r="E27" s="439"/>
      <c r="F27" s="439"/>
      <c r="G27" s="439"/>
      <c r="H27" s="440"/>
      <c r="I27" s="440"/>
      <c r="J27" s="440"/>
      <c r="K27" s="440"/>
      <c r="L27" s="440"/>
      <c r="M27" s="440"/>
      <c r="N27" s="354">
        <f>N28</f>
        <v>87.4</v>
      </c>
    </row>
    <row r="28" spans="1:17" ht="38.450000000000003" customHeight="1" thickBot="1">
      <c r="A28" s="462" t="s">
        <v>62</v>
      </c>
      <c r="B28" s="463" t="s">
        <v>247</v>
      </c>
      <c r="C28" s="293" t="s">
        <v>154</v>
      </c>
      <c r="D28" s="293" t="s">
        <v>176</v>
      </c>
      <c r="E28" s="293" t="s">
        <v>423</v>
      </c>
      <c r="F28" s="293"/>
      <c r="G28" s="439"/>
      <c r="H28" s="440">
        <f>H30</f>
        <v>70</v>
      </c>
      <c r="I28" s="440">
        <f t="shared" ref="I28:N28" si="3">I30</f>
        <v>0</v>
      </c>
      <c r="J28" s="440">
        <f t="shared" si="3"/>
        <v>20</v>
      </c>
      <c r="K28" s="436">
        <f t="shared" si="3"/>
        <v>60</v>
      </c>
      <c r="L28" s="436">
        <f t="shared" si="3"/>
        <v>30</v>
      </c>
      <c r="M28" s="436">
        <f t="shared" si="3"/>
        <v>60</v>
      </c>
      <c r="N28" s="379">
        <f t="shared" si="3"/>
        <v>87.4</v>
      </c>
    </row>
    <row r="29" spans="1:17" ht="19.5" customHeight="1" thickBot="1">
      <c r="A29" s="464" t="s">
        <v>45</v>
      </c>
      <c r="B29" s="447" t="s">
        <v>321</v>
      </c>
      <c r="C29" s="439" t="s">
        <v>154</v>
      </c>
      <c r="D29" s="439" t="s">
        <v>176</v>
      </c>
      <c r="E29" s="439" t="s">
        <v>423</v>
      </c>
      <c r="F29" s="439" t="s">
        <v>320</v>
      </c>
      <c r="G29" s="439"/>
      <c r="H29" s="440">
        <v>70</v>
      </c>
      <c r="I29" s="440"/>
      <c r="J29" s="440">
        <v>20</v>
      </c>
      <c r="K29" s="440">
        <v>60</v>
      </c>
      <c r="L29" s="440">
        <v>30</v>
      </c>
      <c r="M29" s="440">
        <v>60</v>
      </c>
      <c r="N29" s="339">
        <f>N30</f>
        <v>87.4</v>
      </c>
    </row>
    <row r="30" spans="1:17" ht="19.5" customHeight="1" thickBot="1">
      <c r="A30" s="464" t="s">
        <v>44</v>
      </c>
      <c r="B30" s="447" t="s">
        <v>323</v>
      </c>
      <c r="C30" s="439" t="s">
        <v>154</v>
      </c>
      <c r="D30" s="439" t="s">
        <v>176</v>
      </c>
      <c r="E30" s="439" t="s">
        <v>423</v>
      </c>
      <c r="F30" s="439" t="s">
        <v>322</v>
      </c>
      <c r="G30" s="439"/>
      <c r="H30" s="440">
        <v>70</v>
      </c>
      <c r="I30" s="440"/>
      <c r="J30" s="440">
        <v>20</v>
      </c>
      <c r="K30" s="440">
        <v>60</v>
      </c>
      <c r="L30" s="440">
        <v>30</v>
      </c>
      <c r="M30" s="440">
        <v>60</v>
      </c>
      <c r="N30" s="339">
        <v>87.4</v>
      </c>
    </row>
    <row r="31" spans="1:17" ht="27" hidden="1" customHeight="1">
      <c r="A31" s="438" t="s">
        <v>482</v>
      </c>
      <c r="B31" s="435" t="s">
        <v>74</v>
      </c>
      <c r="C31" s="293" t="s">
        <v>477</v>
      </c>
      <c r="D31" s="293" t="s">
        <v>14</v>
      </c>
      <c r="E31" s="439"/>
      <c r="F31" s="439"/>
      <c r="G31" s="439"/>
      <c r="H31" s="440"/>
      <c r="I31" s="440"/>
      <c r="J31" s="440"/>
      <c r="K31" s="440"/>
      <c r="L31" s="440"/>
      <c r="M31" s="440"/>
      <c r="N31" s="354">
        <f>N32</f>
        <v>0</v>
      </c>
    </row>
    <row r="32" spans="1:17" ht="24.75" hidden="1" customHeight="1">
      <c r="A32" s="462" t="s">
        <v>62</v>
      </c>
      <c r="B32" s="463" t="s">
        <v>476</v>
      </c>
      <c r="C32" s="465" t="s">
        <v>477</v>
      </c>
      <c r="D32" s="293" t="s">
        <v>478</v>
      </c>
      <c r="E32" s="293" t="s">
        <v>481</v>
      </c>
      <c r="F32" s="293"/>
      <c r="G32" s="293"/>
      <c r="H32" s="293"/>
      <c r="I32" s="293"/>
      <c r="J32" s="293"/>
      <c r="K32" s="293"/>
      <c r="L32" s="293"/>
      <c r="M32" s="293"/>
      <c r="N32" s="354">
        <f>N33</f>
        <v>0</v>
      </c>
    </row>
    <row r="33" spans="1:17" ht="23.25" hidden="1" customHeight="1">
      <c r="A33" s="464" t="s">
        <v>45</v>
      </c>
      <c r="B33" s="466" t="s">
        <v>479</v>
      </c>
      <c r="C33" s="442" t="s">
        <v>477</v>
      </c>
      <c r="D33" s="442" t="s">
        <v>478</v>
      </c>
      <c r="E33" s="442" t="s">
        <v>481</v>
      </c>
      <c r="F33" s="442" t="s">
        <v>315</v>
      </c>
      <c r="G33" s="467"/>
      <c r="H33" s="468"/>
      <c r="I33" s="468"/>
      <c r="J33" s="468"/>
      <c r="K33" s="469"/>
      <c r="L33" s="470"/>
      <c r="M33" s="470"/>
      <c r="N33" s="339">
        <f>N34</f>
        <v>0</v>
      </c>
    </row>
    <row r="34" spans="1:17" ht="16.149999999999999" hidden="1" customHeight="1" thickBot="1">
      <c r="A34" s="464" t="s">
        <v>44</v>
      </c>
      <c r="B34" s="466" t="s">
        <v>480</v>
      </c>
      <c r="C34" s="442" t="s">
        <v>477</v>
      </c>
      <c r="D34" s="442" t="s">
        <v>478</v>
      </c>
      <c r="E34" s="442" t="s">
        <v>481</v>
      </c>
      <c r="F34" s="442" t="s">
        <v>244</v>
      </c>
      <c r="G34" s="467"/>
      <c r="H34" s="468"/>
      <c r="I34" s="468"/>
      <c r="J34" s="468"/>
      <c r="K34" s="469"/>
      <c r="L34" s="470"/>
      <c r="M34" s="470"/>
      <c r="N34" s="364">
        <v>0</v>
      </c>
    </row>
    <row r="35" spans="1:17" ht="27" customHeight="1" thickBot="1">
      <c r="A35" s="471" t="s">
        <v>47</v>
      </c>
      <c r="B35" s="455" t="s">
        <v>522</v>
      </c>
      <c r="C35" s="454" t="s">
        <v>477</v>
      </c>
      <c r="D35" s="454"/>
      <c r="E35" s="454"/>
      <c r="F35" s="454"/>
      <c r="G35" s="467"/>
      <c r="H35" s="468"/>
      <c r="I35" s="468"/>
      <c r="J35" s="468"/>
      <c r="K35" s="469"/>
      <c r="L35" s="470"/>
      <c r="M35" s="470"/>
      <c r="N35" s="366">
        <f t="shared" ref="N35:N36" si="4">N36</f>
        <v>1636.4</v>
      </c>
      <c r="P35" s="235"/>
    </row>
    <row r="36" spans="1:17" ht="21" customHeight="1" thickBot="1">
      <c r="A36" s="435" t="s">
        <v>161</v>
      </c>
      <c r="B36" s="435" t="s">
        <v>74</v>
      </c>
      <c r="C36" s="293" t="s">
        <v>477</v>
      </c>
      <c r="D36" s="293" t="s">
        <v>14</v>
      </c>
      <c r="E36" s="442"/>
      <c r="F36" s="442"/>
      <c r="G36" s="467"/>
      <c r="H36" s="468"/>
      <c r="I36" s="468"/>
      <c r="J36" s="468"/>
      <c r="K36" s="469"/>
      <c r="L36" s="470"/>
      <c r="M36" s="470"/>
      <c r="N36" s="366">
        <f t="shared" si="4"/>
        <v>1636.4</v>
      </c>
    </row>
    <row r="37" spans="1:17" ht="27.6" customHeight="1" thickBot="1">
      <c r="A37" s="435" t="s">
        <v>62</v>
      </c>
      <c r="B37" s="435" t="s">
        <v>476</v>
      </c>
      <c r="C37" s="293" t="s">
        <v>477</v>
      </c>
      <c r="D37" s="293" t="s">
        <v>478</v>
      </c>
      <c r="E37" s="293" t="s">
        <v>523</v>
      </c>
      <c r="F37" s="293"/>
      <c r="G37" s="467"/>
      <c r="H37" s="468"/>
      <c r="I37" s="468"/>
      <c r="J37" s="468"/>
      <c r="K37" s="469"/>
      <c r="L37" s="470"/>
      <c r="M37" s="470"/>
      <c r="N37" s="360">
        <f>N38+N39</f>
        <v>1636.4</v>
      </c>
      <c r="Q37" s="235"/>
    </row>
    <row r="38" spans="1:17" s="2" customFormat="1" ht="34.9" customHeight="1" thickBot="1">
      <c r="A38" s="435" t="s">
        <v>45</v>
      </c>
      <c r="B38" s="447" t="s">
        <v>514</v>
      </c>
      <c r="C38" s="293" t="s">
        <v>477</v>
      </c>
      <c r="D38" s="439" t="s">
        <v>478</v>
      </c>
      <c r="E38" s="439" t="s">
        <v>523</v>
      </c>
      <c r="F38" s="439" t="s">
        <v>310</v>
      </c>
      <c r="G38" s="467"/>
      <c r="H38" s="468"/>
      <c r="I38" s="468"/>
      <c r="J38" s="468"/>
      <c r="K38" s="469"/>
      <c r="L38" s="470"/>
      <c r="M38" s="470"/>
      <c r="N38" s="378">
        <v>1131.7</v>
      </c>
    </row>
    <row r="39" spans="1:17" ht="21.6" customHeight="1" thickBot="1">
      <c r="A39" s="435" t="s">
        <v>63</v>
      </c>
      <c r="B39" s="447" t="s">
        <v>516</v>
      </c>
      <c r="C39" s="293" t="s">
        <v>477</v>
      </c>
      <c r="D39" s="439" t="s">
        <v>478</v>
      </c>
      <c r="E39" s="439" t="s">
        <v>523</v>
      </c>
      <c r="F39" s="439" t="s">
        <v>244</v>
      </c>
      <c r="G39" s="467"/>
      <c r="H39" s="468"/>
      <c r="I39" s="468"/>
      <c r="J39" s="468"/>
      <c r="K39" s="469"/>
      <c r="L39" s="470"/>
      <c r="M39" s="470"/>
      <c r="N39" s="364">
        <v>504.7</v>
      </c>
    </row>
    <row r="40" spans="1:17" ht="36.75" thickBot="1">
      <c r="A40" s="471" t="s">
        <v>482</v>
      </c>
      <c r="B40" s="455" t="s">
        <v>169</v>
      </c>
      <c r="C40" s="454" t="s">
        <v>135</v>
      </c>
      <c r="D40" s="454"/>
      <c r="E40" s="454"/>
      <c r="F40" s="454"/>
      <c r="G40" s="293"/>
      <c r="H40" s="436" t="e">
        <f>H41+#REF!+#REF!</f>
        <v>#REF!</v>
      </c>
      <c r="I40" s="436" t="e">
        <f>I41+#REF!+#REF!</f>
        <v>#REF!</v>
      </c>
      <c r="J40" s="436" t="e">
        <f>J41+#REF!+#REF!</f>
        <v>#REF!</v>
      </c>
      <c r="K40" s="456" t="e">
        <f>K41+K91+K111+K128+K140+K159+#REF!+K177+K101</f>
        <v>#REF!</v>
      </c>
      <c r="L40" s="456" t="e">
        <f>L41+L91+L111+L128+L140+L159+#REF!+L177+L101</f>
        <v>#REF!</v>
      </c>
      <c r="M40" s="456" t="e">
        <f>M41+M91+M111+M128+M140+M159+#REF!+M177+M101</f>
        <v>#REF!</v>
      </c>
      <c r="N40" s="396">
        <f>N41+N91+N96+N111+N128+N140+N160+N165+N168+N177</f>
        <v>205450.15</v>
      </c>
    </row>
    <row r="41" spans="1:17" ht="25.9" customHeight="1" thickBot="1">
      <c r="A41" s="435" t="s">
        <v>161</v>
      </c>
      <c r="B41" s="435" t="s">
        <v>74</v>
      </c>
      <c r="C41" s="293" t="s">
        <v>135</v>
      </c>
      <c r="D41" s="293" t="s">
        <v>14</v>
      </c>
      <c r="E41" s="293"/>
      <c r="F41" s="293"/>
      <c r="G41" s="293"/>
      <c r="H41" s="436" t="e">
        <f>H42+#REF!+H46</f>
        <v>#REF!</v>
      </c>
      <c r="I41" s="436" t="e">
        <f>I42+#REF!</f>
        <v>#REF!</v>
      </c>
      <c r="J41" s="436" t="e">
        <f>J42+#REF!</f>
        <v>#REF!</v>
      </c>
      <c r="K41" s="436" t="e">
        <f t="shared" ref="K41:N41" si="5">K42+K59+K63</f>
        <v>#REF!</v>
      </c>
      <c r="L41" s="436" t="e">
        <f t="shared" si="5"/>
        <v>#REF!</v>
      </c>
      <c r="M41" s="436" t="e">
        <f t="shared" si="5"/>
        <v>#REF!</v>
      </c>
      <c r="N41" s="376">
        <f t="shared" si="5"/>
        <v>16106.499999999998</v>
      </c>
      <c r="P41" s="235"/>
      <c r="Q41" s="235"/>
    </row>
    <row r="42" spans="1:17" ht="56.25" customHeight="1" thickBot="1">
      <c r="A42" s="472" t="s">
        <v>8</v>
      </c>
      <c r="B42" s="435" t="s">
        <v>243</v>
      </c>
      <c r="C42" s="293" t="s">
        <v>135</v>
      </c>
      <c r="D42" s="293" t="s">
        <v>46</v>
      </c>
      <c r="E42" s="293"/>
      <c r="F42" s="293"/>
      <c r="G42" s="439"/>
      <c r="H42" s="440" t="e">
        <f>#REF!</f>
        <v>#REF!</v>
      </c>
      <c r="I42" s="440" t="e">
        <f>#REF!</f>
        <v>#REF!</v>
      </c>
      <c r="J42" s="440" t="e">
        <f>#REF!</f>
        <v>#REF!</v>
      </c>
      <c r="K42" s="436" t="e">
        <f>#REF!+K44+#REF!</f>
        <v>#REF!</v>
      </c>
      <c r="L42" s="436" t="e">
        <f>#REF!+L44+#REF!</f>
        <v>#REF!</v>
      </c>
      <c r="M42" s="436" t="e">
        <f>#REF!+M44+#REF!</f>
        <v>#REF!</v>
      </c>
      <c r="N42" s="357">
        <f>N43+N54</f>
        <v>14412.899999999998</v>
      </c>
    </row>
    <row r="43" spans="1:17" ht="40.9" customHeight="1" thickBot="1">
      <c r="A43" s="472" t="s">
        <v>45</v>
      </c>
      <c r="B43" s="435" t="s">
        <v>444</v>
      </c>
      <c r="C43" s="293" t="s">
        <v>135</v>
      </c>
      <c r="D43" s="293" t="s">
        <v>46</v>
      </c>
      <c r="E43" s="293" t="s">
        <v>418</v>
      </c>
      <c r="F43" s="293"/>
      <c r="G43" s="293"/>
      <c r="H43" s="436">
        <v>812</v>
      </c>
      <c r="I43" s="436">
        <v>615.29999999999995</v>
      </c>
      <c r="J43" s="436">
        <v>812</v>
      </c>
      <c r="K43" s="436" t="e">
        <f>#REF!</f>
        <v>#REF!</v>
      </c>
      <c r="L43" s="436" t="e">
        <f>#REF!</f>
        <v>#REF!</v>
      </c>
      <c r="M43" s="436" t="e">
        <f>#REF!</f>
        <v>#REF!</v>
      </c>
      <c r="N43" s="354">
        <f>N44+N51</f>
        <v>13416.099999999999</v>
      </c>
    </row>
    <row r="44" spans="1:17" ht="36.75" customHeight="1" thickBot="1">
      <c r="A44" s="462" t="s">
        <v>63</v>
      </c>
      <c r="B44" s="463" t="s">
        <v>170</v>
      </c>
      <c r="C44" s="293" t="s">
        <v>135</v>
      </c>
      <c r="D44" s="293" t="s">
        <v>46</v>
      </c>
      <c r="E44" s="293" t="s">
        <v>443</v>
      </c>
      <c r="F44" s="293"/>
      <c r="G44" s="293"/>
      <c r="H44" s="436">
        <f>[2]роспись!H22</f>
        <v>8080.0000000000009</v>
      </c>
      <c r="I44" s="436">
        <v>5102.6000000000004</v>
      </c>
      <c r="J44" s="436">
        <v>8080</v>
      </c>
      <c r="K44" s="436" t="e">
        <f>K46+K48</f>
        <v>#REF!</v>
      </c>
      <c r="L44" s="436" t="e">
        <f>L46+L48</f>
        <v>#REF!</v>
      </c>
      <c r="M44" s="436" t="e">
        <f>M46+M48</f>
        <v>#REF!</v>
      </c>
      <c r="N44" s="354">
        <f>N45+N47+N49</f>
        <v>12951.3</v>
      </c>
    </row>
    <row r="45" spans="1:17" ht="56.45" customHeight="1" thickBot="1">
      <c r="A45" s="473" t="s">
        <v>173</v>
      </c>
      <c r="B45" s="438" t="s">
        <v>313</v>
      </c>
      <c r="C45" s="439" t="s">
        <v>135</v>
      </c>
      <c r="D45" s="439" t="s">
        <v>46</v>
      </c>
      <c r="E45" s="439" t="s">
        <v>443</v>
      </c>
      <c r="F45" s="439" t="s">
        <v>309</v>
      </c>
      <c r="G45" s="442" t="s">
        <v>77</v>
      </c>
      <c r="H45" s="474">
        <f>H46</f>
        <v>12.7</v>
      </c>
      <c r="I45" s="474">
        <f>I46</f>
        <v>0</v>
      </c>
      <c r="J45" s="474" t="str">
        <f>J46</f>
        <v>12,7</v>
      </c>
      <c r="K45" s="440">
        <v>8250.9</v>
      </c>
      <c r="L45" s="474">
        <v>5168.5</v>
      </c>
      <c r="M45" s="474">
        <v>8250.9</v>
      </c>
      <c r="N45" s="358">
        <f>N46</f>
        <v>9073.7999999999993</v>
      </c>
    </row>
    <row r="46" spans="1:17" ht="24" customHeight="1" thickBot="1">
      <c r="A46" s="473" t="s">
        <v>318</v>
      </c>
      <c r="B46" s="438" t="s">
        <v>314</v>
      </c>
      <c r="C46" s="439" t="s">
        <v>135</v>
      </c>
      <c r="D46" s="439" t="s">
        <v>46</v>
      </c>
      <c r="E46" s="439" t="s">
        <v>443</v>
      </c>
      <c r="F46" s="439" t="s">
        <v>310</v>
      </c>
      <c r="G46" s="442" t="s">
        <v>77</v>
      </c>
      <c r="H46" s="474">
        <f>H48</f>
        <v>12.7</v>
      </c>
      <c r="I46" s="474">
        <f>I48</f>
        <v>0</v>
      </c>
      <c r="J46" s="474" t="str">
        <f>J48</f>
        <v>12,7</v>
      </c>
      <c r="K46" s="440">
        <v>8250.9</v>
      </c>
      <c r="L46" s="474">
        <v>5168.5</v>
      </c>
      <c r="M46" s="474">
        <v>8250.9</v>
      </c>
      <c r="N46" s="385">
        <v>9073.7999999999993</v>
      </c>
    </row>
    <row r="47" spans="1:17" ht="24" customHeight="1" thickBot="1">
      <c r="A47" s="473" t="s">
        <v>289</v>
      </c>
      <c r="B47" s="460" t="s">
        <v>316</v>
      </c>
      <c r="C47" s="439" t="s">
        <v>135</v>
      </c>
      <c r="D47" s="439" t="s">
        <v>46</v>
      </c>
      <c r="E47" s="439" t="s">
        <v>443</v>
      </c>
      <c r="F47" s="439" t="s">
        <v>315</v>
      </c>
      <c r="G47" s="442" t="s">
        <v>77</v>
      </c>
      <c r="H47" s="474" t="e">
        <f>[2]роспись!H36</f>
        <v>#REF!</v>
      </c>
      <c r="I47" s="474"/>
      <c r="J47" s="474" t="s">
        <v>186</v>
      </c>
      <c r="K47" s="440" t="e">
        <f>K48+#REF!</f>
        <v>#REF!</v>
      </c>
      <c r="L47" s="440" t="e">
        <f>L48+#REF!</f>
        <v>#REF!</v>
      </c>
      <c r="M47" s="440" t="e">
        <f>M48+#REF!</f>
        <v>#REF!</v>
      </c>
      <c r="N47" s="339">
        <f>N48</f>
        <v>3856.7</v>
      </c>
    </row>
    <row r="48" spans="1:17" ht="15.75" customHeight="1" thickBot="1">
      <c r="A48" s="473" t="s">
        <v>290</v>
      </c>
      <c r="B48" s="438" t="s">
        <v>288</v>
      </c>
      <c r="C48" s="439" t="s">
        <v>135</v>
      </c>
      <c r="D48" s="439" t="s">
        <v>46</v>
      </c>
      <c r="E48" s="439" t="s">
        <v>443</v>
      </c>
      <c r="F48" s="439" t="s">
        <v>244</v>
      </c>
      <c r="G48" s="442" t="s">
        <v>77</v>
      </c>
      <c r="H48" s="474">
        <f>[2]роспись!H37</f>
        <v>12.7</v>
      </c>
      <c r="I48" s="474"/>
      <c r="J48" s="474" t="s">
        <v>186</v>
      </c>
      <c r="K48" s="440" t="e">
        <f>#REF!+#REF!</f>
        <v>#REF!</v>
      </c>
      <c r="L48" s="440" t="e">
        <f>#REF!+#REF!</f>
        <v>#REF!</v>
      </c>
      <c r="M48" s="440" t="e">
        <f>#REF!+#REF!</f>
        <v>#REF!</v>
      </c>
      <c r="N48" s="339">
        <v>3856.7</v>
      </c>
    </row>
    <row r="49" spans="1:14" ht="18.600000000000001" customHeight="1" thickBot="1">
      <c r="A49" s="473" t="s">
        <v>412</v>
      </c>
      <c r="B49" s="460" t="s">
        <v>321</v>
      </c>
      <c r="C49" s="475" t="s">
        <v>135</v>
      </c>
      <c r="D49" s="475" t="s">
        <v>46</v>
      </c>
      <c r="E49" s="439" t="s">
        <v>443</v>
      </c>
      <c r="F49" s="439" t="s">
        <v>320</v>
      </c>
      <c r="G49" s="442" t="s">
        <v>77</v>
      </c>
      <c r="H49" s="474" t="e">
        <f>[2]роспись!H38</f>
        <v>#REF!</v>
      </c>
      <c r="I49" s="474"/>
      <c r="J49" s="474" t="s">
        <v>186</v>
      </c>
      <c r="K49" s="440" t="e">
        <f>K50+#REF!</f>
        <v>#REF!</v>
      </c>
      <c r="L49" s="440" t="e">
        <f>L50+#REF!</f>
        <v>#REF!</v>
      </c>
      <c r="M49" s="440" t="e">
        <f>M50+#REF!</f>
        <v>#REF!</v>
      </c>
      <c r="N49" s="378">
        <f>N50</f>
        <v>20.8</v>
      </c>
    </row>
    <row r="50" spans="1:14" ht="21" customHeight="1" thickBot="1">
      <c r="A50" s="473" t="s">
        <v>413</v>
      </c>
      <c r="B50" s="461" t="s">
        <v>414</v>
      </c>
      <c r="C50" s="475" t="s">
        <v>135</v>
      </c>
      <c r="D50" s="475" t="s">
        <v>46</v>
      </c>
      <c r="E50" s="439" t="s">
        <v>443</v>
      </c>
      <c r="F50" s="439" t="s">
        <v>322</v>
      </c>
      <c r="G50" s="442" t="s">
        <v>77</v>
      </c>
      <c r="H50" s="474" t="e">
        <f>[2]роспись!H39</f>
        <v>#REF!</v>
      </c>
      <c r="I50" s="474"/>
      <c r="J50" s="474" t="s">
        <v>186</v>
      </c>
      <c r="K50" s="440" t="e">
        <f>#REF!+#REF!</f>
        <v>#REF!</v>
      </c>
      <c r="L50" s="440" t="e">
        <f>#REF!+#REF!</f>
        <v>#REF!</v>
      </c>
      <c r="M50" s="440" t="e">
        <f>#REF!+#REF!</f>
        <v>#REF!</v>
      </c>
      <c r="N50" s="339">
        <v>20.8</v>
      </c>
    </row>
    <row r="51" spans="1:14" ht="27" customHeight="1" thickBot="1">
      <c r="A51" s="462" t="s">
        <v>233</v>
      </c>
      <c r="B51" s="476" t="s">
        <v>466</v>
      </c>
      <c r="C51" s="467" t="s">
        <v>135</v>
      </c>
      <c r="D51" s="467" t="s">
        <v>46</v>
      </c>
      <c r="E51" s="293" t="s">
        <v>469</v>
      </c>
      <c r="F51" s="293"/>
      <c r="G51" s="465"/>
      <c r="H51" s="477"/>
      <c r="I51" s="477"/>
      <c r="J51" s="477"/>
      <c r="K51" s="436"/>
      <c r="L51" s="436"/>
      <c r="M51" s="436"/>
      <c r="N51" s="379">
        <f t="shared" ref="N51:N52" si="6">N52</f>
        <v>464.8</v>
      </c>
    </row>
    <row r="52" spans="1:14" ht="22.9" customHeight="1" thickBot="1">
      <c r="A52" s="473" t="s">
        <v>319</v>
      </c>
      <c r="B52" s="459" t="s">
        <v>467</v>
      </c>
      <c r="C52" s="475" t="s">
        <v>135</v>
      </c>
      <c r="D52" s="475" t="s">
        <v>46</v>
      </c>
      <c r="E52" s="439" t="s">
        <v>469</v>
      </c>
      <c r="F52" s="439" t="s">
        <v>309</v>
      </c>
      <c r="G52" s="442"/>
      <c r="H52" s="474"/>
      <c r="I52" s="474"/>
      <c r="J52" s="474"/>
      <c r="K52" s="440"/>
      <c r="L52" s="440"/>
      <c r="M52" s="440"/>
      <c r="N52" s="339">
        <f t="shared" si="6"/>
        <v>464.8</v>
      </c>
    </row>
    <row r="53" spans="1:14" ht="20.25" customHeight="1" thickBot="1">
      <c r="A53" s="473" t="s">
        <v>329</v>
      </c>
      <c r="B53" s="478" t="s">
        <v>468</v>
      </c>
      <c r="C53" s="475" t="s">
        <v>135</v>
      </c>
      <c r="D53" s="475" t="s">
        <v>46</v>
      </c>
      <c r="E53" s="439" t="s">
        <v>469</v>
      </c>
      <c r="F53" s="439" t="s">
        <v>310</v>
      </c>
      <c r="G53" s="442"/>
      <c r="H53" s="474"/>
      <c r="I53" s="474"/>
      <c r="J53" s="474"/>
      <c r="K53" s="440"/>
      <c r="L53" s="440"/>
      <c r="M53" s="440"/>
      <c r="N53" s="339">
        <v>464.8</v>
      </c>
    </row>
    <row r="54" spans="1:14" ht="26.45" customHeight="1" thickBot="1">
      <c r="A54" s="462" t="s">
        <v>484</v>
      </c>
      <c r="B54" s="463" t="s">
        <v>171</v>
      </c>
      <c r="C54" s="293" t="s">
        <v>135</v>
      </c>
      <c r="D54" s="293" t="s">
        <v>46</v>
      </c>
      <c r="E54" s="465" t="s">
        <v>455</v>
      </c>
      <c r="F54" s="293"/>
      <c r="G54" s="479"/>
      <c r="H54" s="480"/>
      <c r="I54" s="481"/>
      <c r="J54" s="481"/>
      <c r="K54" s="436">
        <v>657.2</v>
      </c>
      <c r="L54" s="436">
        <v>424.8</v>
      </c>
      <c r="M54" s="436">
        <v>657.2</v>
      </c>
      <c r="N54" s="379">
        <f>N55+N57</f>
        <v>996.8</v>
      </c>
    </row>
    <row r="55" spans="1:14" ht="51.75" customHeight="1" thickBot="1">
      <c r="A55" s="473" t="s">
        <v>485</v>
      </c>
      <c r="B55" s="438" t="s">
        <v>313</v>
      </c>
      <c r="C55" s="439" t="s">
        <v>135</v>
      </c>
      <c r="D55" s="439" t="s">
        <v>46</v>
      </c>
      <c r="E55" s="442" t="s">
        <v>455</v>
      </c>
      <c r="F55" s="439" t="s">
        <v>309</v>
      </c>
      <c r="G55" s="444"/>
      <c r="H55" s="445"/>
      <c r="I55" s="446"/>
      <c r="J55" s="446"/>
      <c r="K55" s="440"/>
      <c r="L55" s="440"/>
      <c r="M55" s="440"/>
      <c r="N55" s="509">
        <f>N56</f>
        <v>923.3</v>
      </c>
    </row>
    <row r="56" spans="1:14" ht="25.9" customHeight="1" thickBot="1">
      <c r="A56" s="473" t="s">
        <v>486</v>
      </c>
      <c r="B56" s="438" t="s">
        <v>314</v>
      </c>
      <c r="C56" s="439" t="s">
        <v>135</v>
      </c>
      <c r="D56" s="439" t="s">
        <v>46</v>
      </c>
      <c r="E56" s="442" t="s">
        <v>455</v>
      </c>
      <c r="F56" s="439" t="s">
        <v>310</v>
      </c>
      <c r="G56" s="444"/>
      <c r="H56" s="445"/>
      <c r="I56" s="446"/>
      <c r="J56" s="446"/>
      <c r="K56" s="440"/>
      <c r="L56" s="440"/>
      <c r="M56" s="440"/>
      <c r="N56" s="339">
        <v>923.3</v>
      </c>
    </row>
    <row r="57" spans="1:14" ht="15" customHeight="1" thickBot="1">
      <c r="A57" s="473" t="s">
        <v>495</v>
      </c>
      <c r="B57" s="460" t="s">
        <v>316</v>
      </c>
      <c r="C57" s="439" t="s">
        <v>135</v>
      </c>
      <c r="D57" s="439" t="s">
        <v>46</v>
      </c>
      <c r="E57" s="442" t="s">
        <v>455</v>
      </c>
      <c r="F57" s="439" t="s">
        <v>315</v>
      </c>
      <c r="G57" s="444"/>
      <c r="H57" s="445"/>
      <c r="I57" s="446"/>
      <c r="J57" s="446"/>
      <c r="K57" s="440"/>
      <c r="L57" s="440"/>
      <c r="M57" s="440"/>
      <c r="N57" s="339">
        <f>N58</f>
        <v>73.5</v>
      </c>
    </row>
    <row r="58" spans="1:14" ht="25.15" customHeight="1" thickBot="1">
      <c r="A58" s="473" t="s">
        <v>496</v>
      </c>
      <c r="B58" s="438" t="s">
        <v>288</v>
      </c>
      <c r="C58" s="439" t="s">
        <v>135</v>
      </c>
      <c r="D58" s="439" t="s">
        <v>46</v>
      </c>
      <c r="E58" s="442" t="s">
        <v>455</v>
      </c>
      <c r="F58" s="439" t="s">
        <v>244</v>
      </c>
      <c r="G58" s="444"/>
      <c r="H58" s="445"/>
      <c r="I58" s="446"/>
      <c r="J58" s="446"/>
      <c r="K58" s="440"/>
      <c r="L58" s="440"/>
      <c r="M58" s="440"/>
      <c r="N58" s="339">
        <v>73.5</v>
      </c>
    </row>
    <row r="59" spans="1:14" ht="15.6" customHeight="1" thickBot="1">
      <c r="A59" s="482" t="s">
        <v>158</v>
      </c>
      <c r="B59" s="463" t="s">
        <v>287</v>
      </c>
      <c r="C59" s="293" t="s">
        <v>135</v>
      </c>
      <c r="D59" s="293" t="s">
        <v>175</v>
      </c>
      <c r="E59" s="293"/>
      <c r="F59" s="293"/>
      <c r="G59" s="439"/>
      <c r="H59" s="440">
        <f>H60</f>
        <v>80</v>
      </c>
      <c r="I59" s="440">
        <f t="shared" ref="I59:N59" si="7">I60</f>
        <v>69.900000000000006</v>
      </c>
      <c r="J59" s="440">
        <f t="shared" si="7"/>
        <v>80</v>
      </c>
      <c r="K59" s="483">
        <f t="shared" si="7"/>
        <v>50</v>
      </c>
      <c r="L59" s="483">
        <f t="shared" si="7"/>
        <v>0</v>
      </c>
      <c r="M59" s="483">
        <f t="shared" si="7"/>
        <v>0</v>
      </c>
      <c r="N59" s="379">
        <f t="shared" si="7"/>
        <v>20</v>
      </c>
    </row>
    <row r="60" spans="1:14" ht="13.15" customHeight="1" thickBot="1">
      <c r="A60" s="482" t="s">
        <v>172</v>
      </c>
      <c r="B60" s="435" t="s">
        <v>162</v>
      </c>
      <c r="C60" s="293" t="s">
        <v>135</v>
      </c>
      <c r="D60" s="465" t="s">
        <v>175</v>
      </c>
      <c r="E60" s="465" t="s">
        <v>415</v>
      </c>
      <c r="F60" s="465"/>
      <c r="G60" s="293"/>
      <c r="H60" s="436">
        <v>80</v>
      </c>
      <c r="I60" s="436">
        <v>69.900000000000006</v>
      </c>
      <c r="J60" s="436">
        <v>80</v>
      </c>
      <c r="K60" s="477">
        <f t="shared" ref="K60:N60" si="8">K62</f>
        <v>50</v>
      </c>
      <c r="L60" s="477">
        <f t="shared" si="8"/>
        <v>0</v>
      </c>
      <c r="M60" s="477">
        <f t="shared" si="8"/>
        <v>0</v>
      </c>
      <c r="N60" s="359">
        <f t="shared" si="8"/>
        <v>20</v>
      </c>
    </row>
    <row r="61" spans="1:14" ht="21.75" customHeight="1" thickBot="1">
      <c r="A61" s="484" t="s">
        <v>174</v>
      </c>
      <c r="B61" s="485" t="s">
        <v>321</v>
      </c>
      <c r="C61" s="439" t="s">
        <v>135</v>
      </c>
      <c r="D61" s="442" t="s">
        <v>175</v>
      </c>
      <c r="E61" s="442" t="s">
        <v>415</v>
      </c>
      <c r="F61" s="442" t="s">
        <v>320</v>
      </c>
      <c r="G61" s="293"/>
      <c r="H61" s="483">
        <f t="shared" ref="H61:J62" si="9">H62</f>
        <v>100</v>
      </c>
      <c r="I61" s="483">
        <f t="shared" si="9"/>
        <v>0</v>
      </c>
      <c r="J61" s="483">
        <f t="shared" si="9"/>
        <v>100</v>
      </c>
      <c r="K61" s="440">
        <v>50</v>
      </c>
      <c r="L61" s="483"/>
      <c r="M61" s="483">
        <v>0</v>
      </c>
      <c r="N61" s="339">
        <f>N62</f>
        <v>20</v>
      </c>
    </row>
    <row r="62" spans="1:14" ht="21" customHeight="1" thickBot="1">
      <c r="A62" s="484" t="s">
        <v>328</v>
      </c>
      <c r="B62" s="438" t="s">
        <v>245</v>
      </c>
      <c r="C62" s="439" t="s">
        <v>135</v>
      </c>
      <c r="D62" s="442" t="s">
        <v>175</v>
      </c>
      <c r="E62" s="442" t="s">
        <v>415</v>
      </c>
      <c r="F62" s="442" t="s">
        <v>246</v>
      </c>
      <c r="G62" s="293"/>
      <c r="H62" s="483">
        <f t="shared" si="9"/>
        <v>100</v>
      </c>
      <c r="I62" s="483">
        <f t="shared" si="9"/>
        <v>0</v>
      </c>
      <c r="J62" s="483">
        <f t="shared" si="9"/>
        <v>100</v>
      </c>
      <c r="K62" s="440">
        <v>50</v>
      </c>
      <c r="L62" s="483"/>
      <c r="M62" s="483">
        <v>0</v>
      </c>
      <c r="N62" s="339">
        <v>20</v>
      </c>
    </row>
    <row r="63" spans="1:14" ht="22.5" customHeight="1" thickBot="1">
      <c r="A63" s="462" t="s">
        <v>222</v>
      </c>
      <c r="B63" s="463" t="s">
        <v>30</v>
      </c>
      <c r="C63" s="293" t="s">
        <v>135</v>
      </c>
      <c r="D63" s="293" t="s">
        <v>176</v>
      </c>
      <c r="E63" s="293"/>
      <c r="F63" s="293"/>
      <c r="G63" s="439"/>
      <c r="H63" s="440">
        <v>100</v>
      </c>
      <c r="I63" s="440"/>
      <c r="J63" s="440">
        <v>100</v>
      </c>
      <c r="K63" s="483" t="e">
        <f>#REF!+#REF!+K73+K28+K82+K79</f>
        <v>#REF!</v>
      </c>
      <c r="L63" s="483" t="e">
        <f>#REF!+#REF!+L73+L28+L82+L79</f>
        <v>#REF!</v>
      </c>
      <c r="M63" s="483" t="e">
        <f>#REF!+#REF!+M73+M28+M82+M79</f>
        <v>#REF!</v>
      </c>
      <c r="N63" s="354">
        <f>N64+N70+N73+N76+N82+N79+N85+N88+N67</f>
        <v>1673.6</v>
      </c>
    </row>
    <row r="64" spans="1:14" ht="22.9" customHeight="1" thickBot="1">
      <c r="A64" s="462" t="s">
        <v>497</v>
      </c>
      <c r="B64" s="463" t="s">
        <v>365</v>
      </c>
      <c r="C64" s="293" t="s">
        <v>135</v>
      </c>
      <c r="D64" s="293" t="s">
        <v>176</v>
      </c>
      <c r="E64" s="293" t="s">
        <v>420</v>
      </c>
      <c r="F64" s="293"/>
      <c r="G64" s="293"/>
      <c r="H64" s="436" t="e">
        <f>H66</f>
        <v>#REF!</v>
      </c>
      <c r="I64" s="436" t="e">
        <f t="shared" ref="I64:N64" si="10">I66</f>
        <v>#REF!</v>
      </c>
      <c r="J64" s="436" t="e">
        <f t="shared" si="10"/>
        <v>#REF!</v>
      </c>
      <c r="K64" s="436">
        <f t="shared" si="10"/>
        <v>400</v>
      </c>
      <c r="L64" s="436">
        <f t="shared" si="10"/>
        <v>323.89999999999998</v>
      </c>
      <c r="M64" s="436">
        <f t="shared" si="10"/>
        <v>400</v>
      </c>
      <c r="N64" s="354">
        <f t="shared" si="10"/>
        <v>596.20000000000005</v>
      </c>
    </row>
    <row r="65" spans="1:14" ht="27.75" customHeight="1" thickBot="1">
      <c r="A65" s="464" t="s">
        <v>75</v>
      </c>
      <c r="B65" s="460" t="s">
        <v>316</v>
      </c>
      <c r="C65" s="439" t="s">
        <v>135</v>
      </c>
      <c r="D65" s="439" t="s">
        <v>176</v>
      </c>
      <c r="E65" s="439" t="s">
        <v>420</v>
      </c>
      <c r="F65" s="439" t="s">
        <v>315</v>
      </c>
      <c r="G65" s="439"/>
      <c r="H65" s="440" t="e">
        <f>#REF!+H66</f>
        <v>#REF!</v>
      </c>
      <c r="I65" s="440" t="e">
        <f>#REF!+I66</f>
        <v>#REF!</v>
      </c>
      <c r="J65" s="440" t="e">
        <f>#REF!+J66</f>
        <v>#REF!</v>
      </c>
      <c r="K65" s="440">
        <v>400</v>
      </c>
      <c r="L65" s="440">
        <v>323.89999999999998</v>
      </c>
      <c r="M65" s="440">
        <v>400</v>
      </c>
      <c r="N65" s="339">
        <f>N66</f>
        <v>596.20000000000005</v>
      </c>
    </row>
    <row r="66" spans="1:14" ht="27" customHeight="1" thickBot="1">
      <c r="A66" s="464" t="s">
        <v>330</v>
      </c>
      <c r="B66" s="438" t="s">
        <v>288</v>
      </c>
      <c r="C66" s="439" t="s">
        <v>135</v>
      </c>
      <c r="D66" s="439" t="s">
        <v>176</v>
      </c>
      <c r="E66" s="439" t="s">
        <v>420</v>
      </c>
      <c r="F66" s="439" t="s">
        <v>244</v>
      </c>
      <c r="G66" s="439"/>
      <c r="H66" s="440" t="e">
        <f>#REF!+H82</f>
        <v>#REF!</v>
      </c>
      <c r="I66" s="440" t="e">
        <f>#REF!+I82</f>
        <v>#REF!</v>
      </c>
      <c r="J66" s="440" t="e">
        <f>#REF!+J82</f>
        <v>#REF!</v>
      </c>
      <c r="K66" s="440">
        <v>400</v>
      </c>
      <c r="L66" s="440">
        <v>323.89999999999998</v>
      </c>
      <c r="M66" s="440">
        <v>400</v>
      </c>
      <c r="N66" s="339">
        <v>596.20000000000005</v>
      </c>
    </row>
    <row r="67" spans="1:14" ht="41.25" customHeight="1" thickBot="1">
      <c r="A67" s="472" t="s">
        <v>524</v>
      </c>
      <c r="B67" s="435" t="s">
        <v>163</v>
      </c>
      <c r="C67" s="293" t="s">
        <v>135</v>
      </c>
      <c r="D67" s="293" t="s">
        <v>176</v>
      </c>
      <c r="E67" s="293" t="s">
        <v>419</v>
      </c>
      <c r="F67" s="439"/>
      <c r="G67" s="439"/>
      <c r="H67" s="440"/>
      <c r="I67" s="440"/>
      <c r="J67" s="440"/>
      <c r="K67" s="440"/>
      <c r="L67" s="440"/>
      <c r="M67" s="440"/>
      <c r="N67" s="354">
        <f t="shared" ref="N67:N68" si="11">N68</f>
        <v>50</v>
      </c>
    </row>
    <row r="68" spans="1:14" ht="25.9" customHeight="1" thickBot="1">
      <c r="A68" s="464" t="s">
        <v>541</v>
      </c>
      <c r="B68" s="438" t="s">
        <v>517</v>
      </c>
      <c r="C68" s="439" t="s">
        <v>135</v>
      </c>
      <c r="D68" s="439" t="s">
        <v>176</v>
      </c>
      <c r="E68" s="439" t="s">
        <v>419</v>
      </c>
      <c r="F68" s="439" t="s">
        <v>315</v>
      </c>
      <c r="G68" s="439"/>
      <c r="H68" s="440"/>
      <c r="I68" s="440"/>
      <c r="J68" s="440"/>
      <c r="K68" s="440"/>
      <c r="L68" s="440"/>
      <c r="M68" s="440"/>
      <c r="N68" s="339">
        <f t="shared" si="11"/>
        <v>50</v>
      </c>
    </row>
    <row r="69" spans="1:14" ht="27.6" customHeight="1" thickBot="1">
      <c r="A69" s="464" t="s">
        <v>542</v>
      </c>
      <c r="B69" s="438" t="s">
        <v>518</v>
      </c>
      <c r="C69" s="439" t="s">
        <v>135</v>
      </c>
      <c r="D69" s="439" t="s">
        <v>176</v>
      </c>
      <c r="E69" s="439" t="s">
        <v>419</v>
      </c>
      <c r="F69" s="439" t="s">
        <v>244</v>
      </c>
      <c r="G69" s="439"/>
      <c r="H69" s="440"/>
      <c r="I69" s="440"/>
      <c r="J69" s="440"/>
      <c r="K69" s="440"/>
      <c r="L69" s="440"/>
      <c r="M69" s="440"/>
      <c r="N69" s="339">
        <v>50</v>
      </c>
    </row>
    <row r="70" spans="1:14" ht="51" customHeight="1" thickBot="1">
      <c r="A70" s="462" t="s">
        <v>378</v>
      </c>
      <c r="B70" s="463" t="s">
        <v>452</v>
      </c>
      <c r="C70" s="465" t="s">
        <v>135</v>
      </c>
      <c r="D70" s="465" t="s">
        <v>176</v>
      </c>
      <c r="E70" s="465" t="s">
        <v>453</v>
      </c>
      <c r="F70" s="439"/>
      <c r="G70" s="439"/>
      <c r="H70" s="440"/>
      <c r="I70" s="440"/>
      <c r="J70" s="440"/>
      <c r="K70" s="440"/>
      <c r="L70" s="440"/>
      <c r="M70" s="440"/>
      <c r="N70" s="354">
        <f t="shared" ref="N70:N71" si="12">N71</f>
        <v>8.1</v>
      </c>
    </row>
    <row r="71" spans="1:14" ht="25.9" customHeight="1" thickBot="1">
      <c r="A71" s="473" t="s">
        <v>379</v>
      </c>
      <c r="B71" s="460" t="s">
        <v>316</v>
      </c>
      <c r="C71" s="439" t="s">
        <v>135</v>
      </c>
      <c r="D71" s="439" t="s">
        <v>176</v>
      </c>
      <c r="E71" s="442" t="s">
        <v>453</v>
      </c>
      <c r="F71" s="439" t="s">
        <v>315</v>
      </c>
      <c r="G71" s="442" t="s">
        <v>77</v>
      </c>
      <c r="H71" s="474" t="e">
        <f>[2]роспись!H62</f>
        <v>#REF!</v>
      </c>
      <c r="I71" s="474"/>
      <c r="J71" s="474" t="s">
        <v>186</v>
      </c>
      <c r="K71" s="440" t="e">
        <f>K72+#REF!</f>
        <v>#REF!</v>
      </c>
      <c r="L71" s="440" t="e">
        <f>L72+#REF!</f>
        <v>#REF!</v>
      </c>
      <c r="M71" s="440" t="e">
        <f>M72+#REF!</f>
        <v>#REF!</v>
      </c>
      <c r="N71" s="339">
        <f t="shared" si="12"/>
        <v>8.1</v>
      </c>
    </row>
    <row r="72" spans="1:14" ht="30.75" customHeight="1" thickBot="1">
      <c r="A72" s="473" t="s">
        <v>380</v>
      </c>
      <c r="B72" s="438" t="s">
        <v>288</v>
      </c>
      <c r="C72" s="439" t="s">
        <v>135</v>
      </c>
      <c r="D72" s="439" t="s">
        <v>176</v>
      </c>
      <c r="E72" s="442" t="s">
        <v>453</v>
      </c>
      <c r="F72" s="439" t="s">
        <v>244</v>
      </c>
      <c r="G72" s="442" t="s">
        <v>77</v>
      </c>
      <c r="H72" s="474">
        <f>[2]роспись!H63</f>
        <v>5320</v>
      </c>
      <c r="I72" s="474"/>
      <c r="J72" s="474" t="s">
        <v>186</v>
      </c>
      <c r="K72" s="440" t="e">
        <f>#REF!+#REF!</f>
        <v>#REF!</v>
      </c>
      <c r="L72" s="440" t="e">
        <f>#REF!+#REF!</f>
        <v>#REF!</v>
      </c>
      <c r="M72" s="440" t="e">
        <f>#REF!+#REF!</f>
        <v>#REF!</v>
      </c>
      <c r="N72" s="339">
        <v>8.1</v>
      </c>
    </row>
    <row r="73" spans="1:14" ht="42" customHeight="1" thickBot="1">
      <c r="A73" s="462" t="s">
        <v>381</v>
      </c>
      <c r="B73" s="463" t="s">
        <v>364</v>
      </c>
      <c r="C73" s="293" t="s">
        <v>135</v>
      </c>
      <c r="D73" s="293" t="s">
        <v>176</v>
      </c>
      <c r="E73" s="293" t="s">
        <v>426</v>
      </c>
      <c r="F73" s="293"/>
      <c r="G73" s="293"/>
      <c r="H73" s="436" t="e">
        <f>H75</f>
        <v>#REF!</v>
      </c>
      <c r="I73" s="436" t="e">
        <f t="shared" ref="I73:N73" si="13">I75</f>
        <v>#REF!</v>
      </c>
      <c r="J73" s="436" t="e">
        <f t="shared" si="13"/>
        <v>#REF!</v>
      </c>
      <c r="K73" s="436">
        <f t="shared" si="13"/>
        <v>400</v>
      </c>
      <c r="L73" s="436">
        <f t="shared" si="13"/>
        <v>323.89999999999998</v>
      </c>
      <c r="M73" s="436">
        <f t="shared" si="13"/>
        <v>400</v>
      </c>
      <c r="N73" s="379">
        <f t="shared" si="13"/>
        <v>980.3</v>
      </c>
    </row>
    <row r="74" spans="1:14" ht="26.45" customHeight="1" thickBot="1">
      <c r="A74" s="464" t="s">
        <v>382</v>
      </c>
      <c r="B74" s="460" t="s">
        <v>316</v>
      </c>
      <c r="C74" s="439" t="s">
        <v>135</v>
      </c>
      <c r="D74" s="439" t="s">
        <v>176</v>
      </c>
      <c r="E74" s="439" t="s">
        <v>426</v>
      </c>
      <c r="F74" s="439" t="s">
        <v>315</v>
      </c>
      <c r="G74" s="439"/>
      <c r="H74" s="440" t="e">
        <f>#REF!+H75</f>
        <v>#REF!</v>
      </c>
      <c r="I74" s="440" t="e">
        <f>#REF!+I75</f>
        <v>#REF!</v>
      </c>
      <c r="J74" s="440" t="e">
        <f>#REF!+J75</f>
        <v>#REF!</v>
      </c>
      <c r="K74" s="440">
        <v>400</v>
      </c>
      <c r="L74" s="440">
        <v>323.89999999999998</v>
      </c>
      <c r="M74" s="440">
        <v>400</v>
      </c>
      <c r="N74" s="339">
        <f>N75</f>
        <v>980.3</v>
      </c>
    </row>
    <row r="75" spans="1:14" ht="28.5" customHeight="1" thickBot="1">
      <c r="A75" s="464" t="s">
        <v>383</v>
      </c>
      <c r="B75" s="438" t="s">
        <v>288</v>
      </c>
      <c r="C75" s="439" t="s">
        <v>135</v>
      </c>
      <c r="D75" s="439" t="s">
        <v>176</v>
      </c>
      <c r="E75" s="439" t="s">
        <v>426</v>
      </c>
      <c r="F75" s="439" t="s">
        <v>244</v>
      </c>
      <c r="G75" s="439"/>
      <c r="H75" s="440" t="e">
        <f>#REF!+H28</f>
        <v>#REF!</v>
      </c>
      <c r="I75" s="440" t="e">
        <f>#REF!+I28</f>
        <v>#REF!</v>
      </c>
      <c r="J75" s="440" t="e">
        <f>#REF!+J28</f>
        <v>#REF!</v>
      </c>
      <c r="K75" s="440">
        <v>400</v>
      </c>
      <c r="L75" s="440">
        <v>323.89999999999998</v>
      </c>
      <c r="M75" s="440">
        <v>400</v>
      </c>
      <c r="N75" s="339">
        <v>980.3</v>
      </c>
    </row>
    <row r="76" spans="1:14" ht="41.25" customHeight="1" thickBot="1">
      <c r="A76" s="462" t="s">
        <v>410</v>
      </c>
      <c r="B76" s="463" t="s">
        <v>397</v>
      </c>
      <c r="C76" s="293" t="s">
        <v>135</v>
      </c>
      <c r="D76" s="293" t="s">
        <v>176</v>
      </c>
      <c r="E76" s="293" t="s">
        <v>421</v>
      </c>
      <c r="F76" s="293"/>
      <c r="G76" s="439"/>
      <c r="H76" s="440">
        <f>H78</f>
        <v>70</v>
      </c>
      <c r="I76" s="440">
        <f t="shared" ref="I76:N76" si="14">I78</f>
        <v>0</v>
      </c>
      <c r="J76" s="440">
        <f t="shared" si="14"/>
        <v>20</v>
      </c>
      <c r="K76" s="436">
        <f t="shared" si="14"/>
        <v>60</v>
      </c>
      <c r="L76" s="436">
        <f t="shared" si="14"/>
        <v>30</v>
      </c>
      <c r="M76" s="436">
        <f t="shared" si="14"/>
        <v>60</v>
      </c>
      <c r="N76" s="379">
        <f t="shared" si="14"/>
        <v>20</v>
      </c>
    </row>
    <row r="77" spans="1:14" ht="31.9" customHeight="1" thickBot="1">
      <c r="A77" s="464" t="s">
        <v>384</v>
      </c>
      <c r="B77" s="460" t="s">
        <v>316</v>
      </c>
      <c r="C77" s="439" t="s">
        <v>135</v>
      </c>
      <c r="D77" s="439" t="s">
        <v>176</v>
      </c>
      <c r="E77" s="439" t="s">
        <v>421</v>
      </c>
      <c r="F77" s="439" t="s">
        <v>315</v>
      </c>
      <c r="G77" s="439"/>
      <c r="H77" s="440">
        <v>70</v>
      </c>
      <c r="I77" s="440"/>
      <c r="J77" s="440">
        <v>20</v>
      </c>
      <c r="K77" s="440">
        <v>60</v>
      </c>
      <c r="L77" s="440">
        <v>30</v>
      </c>
      <c r="M77" s="440">
        <v>60</v>
      </c>
      <c r="N77" s="339">
        <v>20</v>
      </c>
    </row>
    <row r="78" spans="1:14" ht="26.25" customHeight="1" thickBot="1">
      <c r="A78" s="464" t="s">
        <v>385</v>
      </c>
      <c r="B78" s="438" t="s">
        <v>288</v>
      </c>
      <c r="C78" s="439" t="s">
        <v>135</v>
      </c>
      <c r="D78" s="439" t="s">
        <v>176</v>
      </c>
      <c r="E78" s="439" t="s">
        <v>421</v>
      </c>
      <c r="F78" s="439" t="s">
        <v>244</v>
      </c>
      <c r="G78" s="439"/>
      <c r="H78" s="440">
        <v>70</v>
      </c>
      <c r="I78" s="440"/>
      <c r="J78" s="440">
        <v>20</v>
      </c>
      <c r="K78" s="440">
        <v>60</v>
      </c>
      <c r="L78" s="440">
        <v>30</v>
      </c>
      <c r="M78" s="440">
        <v>60</v>
      </c>
      <c r="N78" s="339">
        <v>20</v>
      </c>
    </row>
    <row r="79" spans="1:14" ht="27.75" customHeight="1" thickBot="1">
      <c r="A79" s="462" t="s">
        <v>386</v>
      </c>
      <c r="B79" s="463" t="s">
        <v>461</v>
      </c>
      <c r="C79" s="293" t="s">
        <v>135</v>
      </c>
      <c r="D79" s="293" t="s">
        <v>176</v>
      </c>
      <c r="E79" s="293" t="s">
        <v>424</v>
      </c>
      <c r="F79" s="293"/>
      <c r="G79" s="439"/>
      <c r="H79" s="440"/>
      <c r="I79" s="440"/>
      <c r="J79" s="440"/>
      <c r="K79" s="486">
        <f t="shared" ref="K79:N79" si="15">K81</f>
        <v>170</v>
      </c>
      <c r="L79" s="486">
        <f t="shared" si="15"/>
        <v>150</v>
      </c>
      <c r="M79" s="486">
        <f t="shared" si="15"/>
        <v>170</v>
      </c>
      <c r="N79" s="389">
        <f t="shared" si="15"/>
        <v>12</v>
      </c>
    </row>
    <row r="80" spans="1:14" ht="28.5" customHeight="1" thickBot="1">
      <c r="A80" s="464" t="s">
        <v>387</v>
      </c>
      <c r="B80" s="460" t="s">
        <v>316</v>
      </c>
      <c r="C80" s="439" t="s">
        <v>135</v>
      </c>
      <c r="D80" s="439" t="s">
        <v>176</v>
      </c>
      <c r="E80" s="439" t="s">
        <v>424</v>
      </c>
      <c r="F80" s="439" t="s">
        <v>315</v>
      </c>
      <c r="G80" s="439"/>
      <c r="H80" s="440"/>
      <c r="I80" s="440"/>
      <c r="J80" s="440"/>
      <c r="K80" s="440">
        <v>170</v>
      </c>
      <c r="L80" s="440">
        <v>150</v>
      </c>
      <c r="M80" s="440">
        <v>170</v>
      </c>
      <c r="N80" s="339">
        <f>N81</f>
        <v>12</v>
      </c>
    </row>
    <row r="81" spans="1:14" ht="27" customHeight="1" thickBot="1">
      <c r="A81" s="464" t="s">
        <v>388</v>
      </c>
      <c r="B81" s="438" t="s">
        <v>288</v>
      </c>
      <c r="C81" s="439" t="s">
        <v>135</v>
      </c>
      <c r="D81" s="439" t="s">
        <v>176</v>
      </c>
      <c r="E81" s="439" t="s">
        <v>424</v>
      </c>
      <c r="F81" s="439" t="s">
        <v>244</v>
      </c>
      <c r="G81" s="439"/>
      <c r="H81" s="440"/>
      <c r="I81" s="440"/>
      <c r="J81" s="440"/>
      <c r="K81" s="440">
        <v>170</v>
      </c>
      <c r="L81" s="440">
        <v>150</v>
      </c>
      <c r="M81" s="440">
        <v>170</v>
      </c>
      <c r="N81" s="339">
        <v>12</v>
      </c>
    </row>
    <row r="82" spans="1:14" ht="57" customHeight="1" thickBot="1">
      <c r="A82" s="462" t="s">
        <v>389</v>
      </c>
      <c r="B82" s="463" t="s">
        <v>411</v>
      </c>
      <c r="C82" s="293" t="s">
        <v>135</v>
      </c>
      <c r="D82" s="293" t="s">
        <v>176</v>
      </c>
      <c r="E82" s="293" t="s">
        <v>422</v>
      </c>
      <c r="F82" s="293"/>
      <c r="G82" s="293"/>
      <c r="H82" s="436" t="e">
        <f>H84+H92+#REF!+#REF!</f>
        <v>#REF!</v>
      </c>
      <c r="I82" s="436" t="e">
        <f>I84+I92+#REF!+#REF!</f>
        <v>#REF!</v>
      </c>
      <c r="J82" s="436" t="e">
        <f>J84+J92+#REF!+#REF!</f>
        <v>#REF!</v>
      </c>
      <c r="K82" s="436">
        <f t="shared" ref="K82:N82" si="16">K84</f>
        <v>92</v>
      </c>
      <c r="L82" s="436">
        <f t="shared" si="16"/>
        <v>48.2</v>
      </c>
      <c r="M82" s="436">
        <f t="shared" si="16"/>
        <v>92</v>
      </c>
      <c r="N82" s="379">
        <f t="shared" si="16"/>
        <v>5</v>
      </c>
    </row>
    <row r="83" spans="1:14" ht="17.45" customHeight="1" thickBot="1">
      <c r="A83" s="464" t="s">
        <v>390</v>
      </c>
      <c r="B83" s="460" t="s">
        <v>316</v>
      </c>
      <c r="C83" s="439" t="s">
        <v>135</v>
      </c>
      <c r="D83" s="439" t="s">
        <v>176</v>
      </c>
      <c r="E83" s="439" t="s">
        <v>422</v>
      </c>
      <c r="F83" s="439" t="s">
        <v>315</v>
      </c>
      <c r="G83" s="439"/>
      <c r="H83" s="440"/>
      <c r="I83" s="440"/>
      <c r="J83" s="440"/>
      <c r="K83" s="440">
        <v>92</v>
      </c>
      <c r="L83" s="440">
        <v>48.2</v>
      </c>
      <c r="M83" s="440">
        <v>92</v>
      </c>
      <c r="N83" s="339">
        <f>N84</f>
        <v>5</v>
      </c>
    </row>
    <row r="84" spans="1:14" ht="27.6" customHeight="1" thickBot="1">
      <c r="A84" s="464" t="s">
        <v>391</v>
      </c>
      <c r="B84" s="438" t="s">
        <v>288</v>
      </c>
      <c r="C84" s="439" t="s">
        <v>135</v>
      </c>
      <c r="D84" s="439" t="s">
        <v>176</v>
      </c>
      <c r="E84" s="439" t="s">
        <v>422</v>
      </c>
      <c r="F84" s="439" t="s">
        <v>244</v>
      </c>
      <c r="G84" s="439"/>
      <c r="H84" s="440"/>
      <c r="I84" s="440"/>
      <c r="J84" s="440"/>
      <c r="K84" s="440">
        <v>92</v>
      </c>
      <c r="L84" s="440">
        <v>48.2</v>
      </c>
      <c r="M84" s="440">
        <v>92</v>
      </c>
      <c r="N84" s="339">
        <v>5</v>
      </c>
    </row>
    <row r="85" spans="1:14" ht="59.45" customHeight="1" thickBot="1">
      <c r="A85" s="472" t="s">
        <v>498</v>
      </c>
      <c r="B85" s="463" t="s">
        <v>366</v>
      </c>
      <c r="C85" s="293" t="s">
        <v>135</v>
      </c>
      <c r="D85" s="293" t="s">
        <v>176</v>
      </c>
      <c r="E85" s="293" t="s">
        <v>425</v>
      </c>
      <c r="F85" s="293"/>
      <c r="G85" s="293"/>
      <c r="H85" s="436" t="e">
        <f>H87+H93+#REF!+#REF!</f>
        <v>#REF!</v>
      </c>
      <c r="I85" s="436" t="e">
        <f>I87+I93+#REF!+#REF!</f>
        <v>#REF!</v>
      </c>
      <c r="J85" s="436" t="e">
        <f>J87+J93+#REF!+#REF!</f>
        <v>#REF!</v>
      </c>
      <c r="K85" s="436">
        <f t="shared" ref="K85:N85" si="17">K87</f>
        <v>92</v>
      </c>
      <c r="L85" s="436">
        <f t="shared" si="17"/>
        <v>48.2</v>
      </c>
      <c r="M85" s="436">
        <f t="shared" si="17"/>
        <v>92</v>
      </c>
      <c r="N85" s="379">
        <f t="shared" si="17"/>
        <v>1</v>
      </c>
    </row>
    <row r="86" spans="1:14" ht="28.5" customHeight="1" thickBot="1">
      <c r="A86" s="464" t="s">
        <v>499</v>
      </c>
      <c r="B86" s="460" t="s">
        <v>316</v>
      </c>
      <c r="C86" s="439" t="s">
        <v>135</v>
      </c>
      <c r="D86" s="439" t="s">
        <v>176</v>
      </c>
      <c r="E86" s="439" t="s">
        <v>425</v>
      </c>
      <c r="F86" s="439" t="s">
        <v>315</v>
      </c>
      <c r="G86" s="439"/>
      <c r="H86" s="440"/>
      <c r="I86" s="440"/>
      <c r="J86" s="440"/>
      <c r="K86" s="440">
        <v>92</v>
      </c>
      <c r="L86" s="440">
        <v>48.2</v>
      </c>
      <c r="M86" s="440">
        <v>92</v>
      </c>
      <c r="N86" s="339">
        <f>N87</f>
        <v>1</v>
      </c>
    </row>
    <row r="87" spans="1:14" ht="36" customHeight="1" thickBot="1">
      <c r="A87" s="464" t="s">
        <v>500</v>
      </c>
      <c r="B87" s="438" t="s">
        <v>288</v>
      </c>
      <c r="C87" s="439" t="s">
        <v>135</v>
      </c>
      <c r="D87" s="439" t="s">
        <v>176</v>
      </c>
      <c r="E87" s="439" t="s">
        <v>425</v>
      </c>
      <c r="F87" s="439" t="s">
        <v>244</v>
      </c>
      <c r="G87" s="439"/>
      <c r="H87" s="440"/>
      <c r="I87" s="440"/>
      <c r="J87" s="440"/>
      <c r="K87" s="440">
        <v>92</v>
      </c>
      <c r="L87" s="440">
        <v>48.2</v>
      </c>
      <c r="M87" s="440">
        <v>92</v>
      </c>
      <c r="N87" s="339">
        <v>1</v>
      </c>
    </row>
    <row r="88" spans="1:14" ht="51" customHeight="1" thickBot="1">
      <c r="A88" s="472" t="s">
        <v>398</v>
      </c>
      <c r="B88" s="435" t="s">
        <v>460</v>
      </c>
      <c r="C88" s="293" t="s">
        <v>135</v>
      </c>
      <c r="D88" s="293" t="s">
        <v>176</v>
      </c>
      <c r="E88" s="293" t="s">
        <v>462</v>
      </c>
      <c r="F88" s="293" t="s">
        <v>244</v>
      </c>
      <c r="G88" s="293"/>
      <c r="H88" s="436"/>
      <c r="I88" s="436"/>
      <c r="J88" s="436"/>
      <c r="K88" s="436"/>
      <c r="L88" s="436"/>
      <c r="M88" s="436"/>
      <c r="N88" s="379">
        <f t="shared" ref="N88:N89" si="18">N89</f>
        <v>1</v>
      </c>
    </row>
    <row r="89" spans="1:14" ht="25.15" customHeight="1" thickBot="1">
      <c r="A89" s="464" t="s">
        <v>399</v>
      </c>
      <c r="B89" s="460" t="s">
        <v>316</v>
      </c>
      <c r="C89" s="439" t="s">
        <v>135</v>
      </c>
      <c r="D89" s="439" t="s">
        <v>176</v>
      </c>
      <c r="E89" s="439" t="s">
        <v>462</v>
      </c>
      <c r="F89" s="439" t="s">
        <v>315</v>
      </c>
      <c r="G89" s="439"/>
      <c r="H89" s="440"/>
      <c r="I89" s="440"/>
      <c r="J89" s="440"/>
      <c r="K89" s="440"/>
      <c r="L89" s="440"/>
      <c r="M89" s="440"/>
      <c r="N89" s="339">
        <f t="shared" si="18"/>
        <v>1</v>
      </c>
    </row>
    <row r="90" spans="1:14" ht="24" customHeight="1" thickBot="1">
      <c r="A90" s="464" t="s">
        <v>400</v>
      </c>
      <c r="B90" s="438" t="s">
        <v>288</v>
      </c>
      <c r="C90" s="439" t="s">
        <v>135</v>
      </c>
      <c r="D90" s="439" t="s">
        <v>176</v>
      </c>
      <c r="E90" s="439" t="s">
        <v>462</v>
      </c>
      <c r="F90" s="439" t="s">
        <v>244</v>
      </c>
      <c r="G90" s="439"/>
      <c r="H90" s="440"/>
      <c r="I90" s="440"/>
      <c r="J90" s="440"/>
      <c r="K90" s="440"/>
      <c r="L90" s="440"/>
      <c r="M90" s="440"/>
      <c r="N90" s="364">
        <v>1</v>
      </c>
    </row>
    <row r="91" spans="1:14" ht="30" customHeight="1" thickBot="1">
      <c r="A91" s="472" t="s">
        <v>50</v>
      </c>
      <c r="B91" s="435" t="s">
        <v>37</v>
      </c>
      <c r="C91" s="293" t="s">
        <v>135</v>
      </c>
      <c r="D91" s="293" t="s">
        <v>31</v>
      </c>
      <c r="E91" s="293"/>
      <c r="F91" s="293"/>
      <c r="G91" s="293"/>
      <c r="H91" s="436" t="e">
        <f>H92+#REF!+H95+H102</f>
        <v>#REF!</v>
      </c>
      <c r="I91" s="436" t="e">
        <f>I92+#REF!+I95+I102</f>
        <v>#REF!</v>
      </c>
      <c r="J91" s="436" t="e">
        <f>J92+#REF!+J95+J102</f>
        <v>#REF!</v>
      </c>
      <c r="K91" s="436" t="e">
        <f t="shared" ref="K91:N94" si="19">K92</f>
        <v>#REF!</v>
      </c>
      <c r="L91" s="436" t="e">
        <f t="shared" si="19"/>
        <v>#REF!</v>
      </c>
      <c r="M91" s="436" t="e">
        <f t="shared" si="19"/>
        <v>#REF!</v>
      </c>
      <c r="N91" s="376">
        <f t="shared" si="19"/>
        <v>5</v>
      </c>
    </row>
    <row r="92" spans="1:14" ht="21" customHeight="1" thickBot="1">
      <c r="A92" s="472" t="s">
        <v>64</v>
      </c>
      <c r="B92" s="463" t="s">
        <v>519</v>
      </c>
      <c r="C92" s="293" t="s">
        <v>135</v>
      </c>
      <c r="D92" s="293" t="s">
        <v>21</v>
      </c>
      <c r="E92" s="293"/>
      <c r="F92" s="293"/>
      <c r="G92" s="293"/>
      <c r="H92" s="436" t="e">
        <f>#REF!</f>
        <v>#REF!</v>
      </c>
      <c r="I92" s="436" t="e">
        <f>#REF!</f>
        <v>#REF!</v>
      </c>
      <c r="J92" s="436" t="e">
        <f>#REF!</f>
        <v>#REF!</v>
      </c>
      <c r="K92" s="436" t="e">
        <f>#REF!+#REF!</f>
        <v>#REF!</v>
      </c>
      <c r="L92" s="436" t="e">
        <f>#REF!+#REF!</f>
        <v>#REF!</v>
      </c>
      <c r="M92" s="436" t="e">
        <f>#REF!+#REF!</f>
        <v>#REF!</v>
      </c>
      <c r="N92" s="357">
        <f t="shared" si="19"/>
        <v>5</v>
      </c>
    </row>
    <row r="93" spans="1:14" ht="57.6" customHeight="1" thickBot="1">
      <c r="A93" s="472" t="s">
        <v>343</v>
      </c>
      <c r="B93" s="463" t="s">
        <v>373</v>
      </c>
      <c r="C93" s="293" t="s">
        <v>135</v>
      </c>
      <c r="D93" s="293" t="s">
        <v>21</v>
      </c>
      <c r="E93" s="293" t="s">
        <v>427</v>
      </c>
      <c r="F93" s="293"/>
      <c r="G93" s="293"/>
      <c r="H93" s="436" t="e">
        <f>[2]роспись!H66</f>
        <v>#REF!</v>
      </c>
      <c r="I93" s="436">
        <v>3277.5</v>
      </c>
      <c r="J93" s="436">
        <v>5320</v>
      </c>
      <c r="K93" s="436" t="e">
        <f>K102</f>
        <v>#REF!</v>
      </c>
      <c r="L93" s="436" t="e">
        <f>L102</f>
        <v>#REF!</v>
      </c>
      <c r="M93" s="436" t="e">
        <f>M102</f>
        <v>#REF!</v>
      </c>
      <c r="N93" s="354">
        <f t="shared" si="19"/>
        <v>5</v>
      </c>
    </row>
    <row r="94" spans="1:14" ht="36" customHeight="1" thickBot="1">
      <c r="A94" s="464" t="s">
        <v>344</v>
      </c>
      <c r="B94" s="460" t="s">
        <v>316</v>
      </c>
      <c r="C94" s="439" t="s">
        <v>135</v>
      </c>
      <c r="D94" s="439" t="s">
        <v>21</v>
      </c>
      <c r="E94" s="439" t="s">
        <v>427</v>
      </c>
      <c r="F94" s="439" t="s">
        <v>315</v>
      </c>
      <c r="G94" s="439"/>
      <c r="H94" s="440" t="e">
        <f>#REF!</f>
        <v>#REF!</v>
      </c>
      <c r="I94" s="440" t="e">
        <f>#REF!</f>
        <v>#REF!</v>
      </c>
      <c r="J94" s="440" t="e">
        <f>#REF!</f>
        <v>#REF!</v>
      </c>
      <c r="K94" s="440">
        <v>18</v>
      </c>
      <c r="L94" s="440">
        <v>0</v>
      </c>
      <c r="M94" s="440">
        <v>18</v>
      </c>
      <c r="N94" s="360">
        <f t="shared" si="19"/>
        <v>5</v>
      </c>
    </row>
    <row r="95" spans="1:14" ht="29.25" customHeight="1" thickBot="1">
      <c r="A95" s="464" t="s">
        <v>345</v>
      </c>
      <c r="B95" s="438" t="s">
        <v>288</v>
      </c>
      <c r="C95" s="439" t="s">
        <v>135</v>
      </c>
      <c r="D95" s="439" t="s">
        <v>21</v>
      </c>
      <c r="E95" s="439" t="s">
        <v>427</v>
      </c>
      <c r="F95" s="439" t="s">
        <v>244</v>
      </c>
      <c r="G95" s="439"/>
      <c r="H95" s="440">
        <f>H101</f>
        <v>668</v>
      </c>
      <c r="I95" s="440">
        <f>I101</f>
        <v>480</v>
      </c>
      <c r="J95" s="440">
        <f>J101</f>
        <v>668</v>
      </c>
      <c r="K95" s="440">
        <v>18</v>
      </c>
      <c r="L95" s="440">
        <v>0</v>
      </c>
      <c r="M95" s="440">
        <v>18</v>
      </c>
      <c r="N95" s="364">
        <v>5</v>
      </c>
    </row>
    <row r="96" spans="1:14" ht="22.15" customHeight="1" thickBot="1">
      <c r="A96" s="472" t="s">
        <v>76</v>
      </c>
      <c r="B96" s="443" t="s">
        <v>294</v>
      </c>
      <c r="C96" s="293" t="s">
        <v>135</v>
      </c>
      <c r="D96" s="293" t="s">
        <v>295</v>
      </c>
      <c r="E96" s="293"/>
      <c r="F96" s="293"/>
      <c r="G96" s="293"/>
      <c r="H96" s="436"/>
      <c r="I96" s="436"/>
      <c r="J96" s="436"/>
      <c r="K96" s="436"/>
      <c r="L96" s="436"/>
      <c r="M96" s="436"/>
      <c r="N96" s="376">
        <f>N97+N101+N107</f>
        <v>69828.700000000012</v>
      </c>
    </row>
    <row r="97" spans="1:14" ht="15.6" customHeight="1" thickBot="1">
      <c r="A97" s="472" t="s">
        <v>66</v>
      </c>
      <c r="B97" s="435" t="s">
        <v>371</v>
      </c>
      <c r="C97" s="293" t="s">
        <v>135</v>
      </c>
      <c r="D97" s="293" t="s">
        <v>368</v>
      </c>
      <c r="E97" s="293"/>
      <c r="F97" s="293"/>
      <c r="G97" s="439"/>
      <c r="H97" s="440">
        <f>[2]роспись!H63</f>
        <v>5320</v>
      </c>
      <c r="I97" s="440">
        <v>480</v>
      </c>
      <c r="J97" s="440">
        <v>668</v>
      </c>
      <c r="K97" s="436" t="e">
        <f>K98</f>
        <v>#REF!</v>
      </c>
      <c r="L97" s="436" t="e">
        <f>L98</f>
        <v>#REF!</v>
      </c>
      <c r="M97" s="436" t="e">
        <f>M98</f>
        <v>#REF!</v>
      </c>
      <c r="N97" s="415">
        <f>N99</f>
        <v>305.60000000000002</v>
      </c>
    </row>
    <row r="98" spans="1:14" ht="34.5" customHeight="1" thickBot="1">
      <c r="A98" s="472" t="s">
        <v>67</v>
      </c>
      <c r="B98" s="443" t="s">
        <v>463</v>
      </c>
      <c r="C98" s="487">
        <v>993</v>
      </c>
      <c r="D98" s="293" t="s">
        <v>368</v>
      </c>
      <c r="E98" s="293" t="s">
        <v>470</v>
      </c>
      <c r="F98" s="293"/>
      <c r="G98" s="293"/>
      <c r="H98" s="436" t="e">
        <f>#REF!</f>
        <v>#REF!</v>
      </c>
      <c r="I98" s="436" t="e">
        <f>#REF!</f>
        <v>#REF!</v>
      </c>
      <c r="J98" s="436" t="e">
        <f>#REF!</f>
        <v>#REF!</v>
      </c>
      <c r="K98" s="436" t="e">
        <f>#REF!+#REF!</f>
        <v>#REF!</v>
      </c>
      <c r="L98" s="436" t="e">
        <f>#REF!+#REF!</f>
        <v>#REF!</v>
      </c>
      <c r="M98" s="436" t="e">
        <f>#REF!+#REF!</f>
        <v>#REF!</v>
      </c>
      <c r="N98" s="354">
        <f t="shared" ref="N98:N99" si="20">N99</f>
        <v>305.60000000000002</v>
      </c>
    </row>
    <row r="99" spans="1:14" ht="31.15" customHeight="1" thickBot="1">
      <c r="A99" s="464" t="s">
        <v>137</v>
      </c>
      <c r="B99" s="438" t="s">
        <v>520</v>
      </c>
      <c r="C99" s="488">
        <v>993</v>
      </c>
      <c r="D99" s="439" t="s">
        <v>368</v>
      </c>
      <c r="E99" s="439" t="s">
        <v>525</v>
      </c>
      <c r="F99" s="439" t="s">
        <v>320</v>
      </c>
      <c r="G99" s="439"/>
      <c r="H99" s="440"/>
      <c r="I99" s="440"/>
      <c r="J99" s="440"/>
      <c r="K99" s="440"/>
      <c r="L99" s="440"/>
      <c r="M99" s="440"/>
      <c r="N99" s="339">
        <f t="shared" si="20"/>
        <v>305.60000000000002</v>
      </c>
    </row>
    <row r="100" spans="1:14" ht="27.75" customHeight="1" thickBot="1">
      <c r="A100" s="464" t="s">
        <v>331</v>
      </c>
      <c r="B100" s="438" t="s">
        <v>372</v>
      </c>
      <c r="C100" s="488">
        <v>993</v>
      </c>
      <c r="D100" s="439" t="s">
        <v>368</v>
      </c>
      <c r="E100" s="439" t="s">
        <v>525</v>
      </c>
      <c r="F100" s="439" t="s">
        <v>369</v>
      </c>
      <c r="G100" s="439"/>
      <c r="H100" s="440"/>
      <c r="I100" s="440"/>
      <c r="J100" s="440"/>
      <c r="K100" s="440"/>
      <c r="L100" s="440"/>
      <c r="M100" s="440"/>
      <c r="N100" s="339">
        <v>305.60000000000002</v>
      </c>
    </row>
    <row r="101" spans="1:14" ht="21" customHeight="1" thickBot="1">
      <c r="A101" s="472" t="s">
        <v>262</v>
      </c>
      <c r="B101" s="435" t="s">
        <v>561</v>
      </c>
      <c r="C101" s="293" t="s">
        <v>135</v>
      </c>
      <c r="D101" s="293" t="s">
        <v>216</v>
      </c>
      <c r="E101" s="293"/>
      <c r="F101" s="293"/>
      <c r="G101" s="439"/>
      <c r="H101" s="440">
        <f>[2]роспись!H68</f>
        <v>668</v>
      </c>
      <c r="I101" s="440">
        <v>480</v>
      </c>
      <c r="J101" s="440">
        <v>668</v>
      </c>
      <c r="K101" s="436" t="e">
        <f t="shared" ref="K101:N101" si="21">K102</f>
        <v>#REF!</v>
      </c>
      <c r="L101" s="436" t="e">
        <f t="shared" si="21"/>
        <v>#REF!</v>
      </c>
      <c r="M101" s="436" t="e">
        <f t="shared" si="21"/>
        <v>#REF!</v>
      </c>
      <c r="N101" s="379">
        <f t="shared" si="21"/>
        <v>69518.100000000006</v>
      </c>
    </row>
    <row r="102" spans="1:14" ht="27" customHeight="1" thickBot="1">
      <c r="A102" s="472" t="s">
        <v>264</v>
      </c>
      <c r="B102" s="443" t="s">
        <v>248</v>
      </c>
      <c r="C102" s="487">
        <v>993</v>
      </c>
      <c r="D102" s="293" t="s">
        <v>216</v>
      </c>
      <c r="E102" s="293" t="s">
        <v>428</v>
      </c>
      <c r="F102" s="293"/>
      <c r="G102" s="293"/>
      <c r="H102" s="436">
        <f>H104</f>
        <v>796</v>
      </c>
      <c r="I102" s="436">
        <f>I104</f>
        <v>459.2</v>
      </c>
      <c r="J102" s="436">
        <f>J104</f>
        <v>796</v>
      </c>
      <c r="K102" s="436" t="e">
        <f>K104+#REF!</f>
        <v>#REF!</v>
      </c>
      <c r="L102" s="436" t="e">
        <f>L104+#REF!</f>
        <v>#REF!</v>
      </c>
      <c r="M102" s="436" t="e">
        <f>M104+#REF!</f>
        <v>#REF!</v>
      </c>
      <c r="N102" s="354">
        <f>N103+N105</f>
        <v>69518.100000000006</v>
      </c>
    </row>
    <row r="103" spans="1:14" ht="27" customHeight="1" thickBot="1">
      <c r="A103" s="464" t="s">
        <v>402</v>
      </c>
      <c r="B103" s="460" t="s">
        <v>316</v>
      </c>
      <c r="C103" s="488">
        <v>993</v>
      </c>
      <c r="D103" s="439" t="s">
        <v>216</v>
      </c>
      <c r="E103" s="439" t="s">
        <v>428</v>
      </c>
      <c r="F103" s="439" t="s">
        <v>315</v>
      </c>
      <c r="G103" s="439"/>
      <c r="H103" s="440" t="e">
        <f>[2]роспись!H69</f>
        <v>#REF!</v>
      </c>
      <c r="I103" s="440">
        <v>459.2</v>
      </c>
      <c r="J103" s="440">
        <v>796</v>
      </c>
      <c r="K103" s="440">
        <f>6469.6+600</f>
        <v>7069.6</v>
      </c>
      <c r="L103" s="440">
        <v>2772.6</v>
      </c>
      <c r="M103" s="440">
        <v>7069.6</v>
      </c>
      <c r="N103" s="339">
        <f>N104</f>
        <v>69348.100000000006</v>
      </c>
    </row>
    <row r="104" spans="1:14" ht="27" customHeight="1" thickBot="1">
      <c r="A104" s="464" t="s">
        <v>403</v>
      </c>
      <c r="B104" s="438" t="s">
        <v>288</v>
      </c>
      <c r="C104" s="488">
        <v>993</v>
      </c>
      <c r="D104" s="439" t="s">
        <v>216</v>
      </c>
      <c r="E104" s="439" t="s">
        <v>428</v>
      </c>
      <c r="F104" s="439" t="s">
        <v>244</v>
      </c>
      <c r="G104" s="439"/>
      <c r="H104" s="440">
        <f>[2]роспись!H70</f>
        <v>796</v>
      </c>
      <c r="I104" s="440">
        <v>459.2</v>
      </c>
      <c r="J104" s="440">
        <v>796</v>
      </c>
      <c r="K104" s="440">
        <f>6469.6+600</f>
        <v>7069.6</v>
      </c>
      <c r="L104" s="440">
        <v>2772.6</v>
      </c>
      <c r="M104" s="440">
        <v>7069.6</v>
      </c>
      <c r="N104" s="339">
        <v>69348.100000000006</v>
      </c>
    </row>
    <row r="105" spans="1:14" ht="20.45" customHeight="1" thickBot="1">
      <c r="A105" s="464" t="s">
        <v>526</v>
      </c>
      <c r="B105" s="460" t="s">
        <v>370</v>
      </c>
      <c r="C105" s="488">
        <v>993</v>
      </c>
      <c r="D105" s="439" t="s">
        <v>216</v>
      </c>
      <c r="E105" s="439" t="s">
        <v>428</v>
      </c>
      <c r="F105" s="439" t="s">
        <v>320</v>
      </c>
      <c r="G105" s="439"/>
      <c r="H105" s="440"/>
      <c r="I105" s="440"/>
      <c r="J105" s="440"/>
      <c r="K105" s="440"/>
      <c r="L105" s="440"/>
      <c r="M105" s="440"/>
      <c r="N105" s="339">
        <v>170</v>
      </c>
    </row>
    <row r="106" spans="1:14" ht="21" customHeight="1" thickBot="1">
      <c r="A106" s="464" t="s">
        <v>527</v>
      </c>
      <c r="B106" s="438" t="s">
        <v>509</v>
      </c>
      <c r="C106" s="488">
        <v>993</v>
      </c>
      <c r="D106" s="439" t="s">
        <v>216</v>
      </c>
      <c r="E106" s="439" t="s">
        <v>428</v>
      </c>
      <c r="F106" s="439" t="s">
        <v>322</v>
      </c>
      <c r="G106" s="439"/>
      <c r="H106" s="440"/>
      <c r="I106" s="440"/>
      <c r="J106" s="440"/>
      <c r="K106" s="440"/>
      <c r="L106" s="440"/>
      <c r="M106" s="440"/>
      <c r="N106" s="339">
        <v>170</v>
      </c>
    </row>
    <row r="107" spans="1:14" ht="19.899999999999999" customHeight="1" thickBot="1">
      <c r="A107" s="472" t="s">
        <v>401</v>
      </c>
      <c r="B107" s="435" t="s">
        <v>408</v>
      </c>
      <c r="C107" s="293" t="s">
        <v>135</v>
      </c>
      <c r="D107" s="293" t="s">
        <v>407</v>
      </c>
      <c r="E107" s="293"/>
      <c r="F107" s="293"/>
      <c r="G107" s="439"/>
      <c r="H107" s="440" t="e">
        <f>[2]роспись!H73</f>
        <v>#REF!</v>
      </c>
      <c r="I107" s="440">
        <v>480</v>
      </c>
      <c r="J107" s="440">
        <v>668</v>
      </c>
      <c r="K107" s="436" t="e">
        <f t="shared" ref="K107:N109" si="22">K108</f>
        <v>#REF!</v>
      </c>
      <c r="L107" s="436" t="e">
        <f t="shared" si="22"/>
        <v>#REF!</v>
      </c>
      <c r="M107" s="436" t="e">
        <f t="shared" si="22"/>
        <v>#REF!</v>
      </c>
      <c r="N107" s="379">
        <f t="shared" si="22"/>
        <v>5</v>
      </c>
    </row>
    <row r="108" spans="1:14" ht="30.6" customHeight="1" thickBot="1">
      <c r="A108" s="472" t="s">
        <v>404</v>
      </c>
      <c r="B108" s="443" t="s">
        <v>409</v>
      </c>
      <c r="C108" s="487">
        <v>993</v>
      </c>
      <c r="D108" s="293" t="s">
        <v>407</v>
      </c>
      <c r="E108" s="293" t="s">
        <v>429</v>
      </c>
      <c r="F108" s="293"/>
      <c r="G108" s="293"/>
      <c r="H108" s="436">
        <f>H110</f>
        <v>204</v>
      </c>
      <c r="I108" s="436">
        <f>I110</f>
        <v>459.2</v>
      </c>
      <c r="J108" s="436">
        <f>J110</f>
        <v>796</v>
      </c>
      <c r="K108" s="436" t="e">
        <f>K110+K111</f>
        <v>#REF!</v>
      </c>
      <c r="L108" s="436" t="e">
        <f>L110+L111</f>
        <v>#REF!</v>
      </c>
      <c r="M108" s="436" t="e">
        <f>M110+M111</f>
        <v>#REF!</v>
      </c>
      <c r="N108" s="354">
        <f t="shared" si="22"/>
        <v>5</v>
      </c>
    </row>
    <row r="109" spans="1:14" ht="17.25" customHeight="1" thickBot="1">
      <c r="A109" s="464" t="s">
        <v>405</v>
      </c>
      <c r="B109" s="460" t="s">
        <v>316</v>
      </c>
      <c r="C109" s="488">
        <v>993</v>
      </c>
      <c r="D109" s="439" t="s">
        <v>407</v>
      </c>
      <c r="E109" s="439" t="s">
        <v>429</v>
      </c>
      <c r="F109" s="439" t="s">
        <v>315</v>
      </c>
      <c r="G109" s="439"/>
      <c r="H109" s="440" t="e">
        <f>[2]роспись!H74</f>
        <v>#REF!</v>
      </c>
      <c r="I109" s="440">
        <v>459.2</v>
      </c>
      <c r="J109" s="440">
        <v>796</v>
      </c>
      <c r="K109" s="440">
        <f>6469.6+600</f>
        <v>7069.6</v>
      </c>
      <c r="L109" s="440">
        <v>2772.6</v>
      </c>
      <c r="M109" s="440">
        <v>7069.6</v>
      </c>
      <c r="N109" s="339">
        <f t="shared" si="22"/>
        <v>5</v>
      </c>
    </row>
    <row r="110" spans="1:14" ht="29.25" customHeight="1" thickBot="1">
      <c r="A110" s="464" t="s">
        <v>406</v>
      </c>
      <c r="B110" s="438" t="s">
        <v>288</v>
      </c>
      <c r="C110" s="488">
        <v>993</v>
      </c>
      <c r="D110" s="439" t="s">
        <v>407</v>
      </c>
      <c r="E110" s="439" t="s">
        <v>429</v>
      </c>
      <c r="F110" s="439" t="s">
        <v>244</v>
      </c>
      <c r="G110" s="439"/>
      <c r="H110" s="440">
        <f>[2]роспись!H75</f>
        <v>204</v>
      </c>
      <c r="I110" s="440">
        <v>459.2</v>
      </c>
      <c r="J110" s="440">
        <v>796</v>
      </c>
      <c r="K110" s="440">
        <f>6469.6+600</f>
        <v>7069.6</v>
      </c>
      <c r="L110" s="440">
        <v>2772.6</v>
      </c>
      <c r="M110" s="440">
        <v>7069.6</v>
      </c>
      <c r="N110" s="364">
        <v>5</v>
      </c>
    </row>
    <row r="111" spans="1:14" ht="25.9" customHeight="1" thickBot="1">
      <c r="A111" s="472" t="s">
        <v>78</v>
      </c>
      <c r="B111" s="435" t="s">
        <v>32</v>
      </c>
      <c r="C111" s="293" t="s">
        <v>135</v>
      </c>
      <c r="D111" s="293" t="s">
        <v>33</v>
      </c>
      <c r="E111" s="293"/>
      <c r="F111" s="293"/>
      <c r="G111" s="439"/>
      <c r="H111" s="440" t="e">
        <f>#REF!+#REF!+#REF!</f>
        <v>#REF!</v>
      </c>
      <c r="I111" s="440" t="e">
        <f>#REF!+#REF!+#REF!</f>
        <v>#REF!</v>
      </c>
      <c r="J111" s="440" t="e">
        <f>#REF!+#REF!+#REF!</f>
        <v>#REF!</v>
      </c>
      <c r="K111" s="436" t="e">
        <f>#REF!+K116+K119+K122</f>
        <v>#REF!</v>
      </c>
      <c r="L111" s="436" t="e">
        <f>#REF!+L116+L119+L122</f>
        <v>#REF!</v>
      </c>
      <c r="M111" s="436" t="e">
        <f>#REF!+M116+M119+M122</f>
        <v>#REF!</v>
      </c>
      <c r="N111" s="376">
        <f>N112</f>
        <v>43590.85</v>
      </c>
    </row>
    <row r="112" spans="1:14" ht="16.899999999999999" customHeight="1" thickBot="1">
      <c r="A112" s="472" t="s">
        <v>68</v>
      </c>
      <c r="B112" s="489" t="s">
        <v>303</v>
      </c>
      <c r="C112" s="293" t="s">
        <v>135</v>
      </c>
      <c r="D112" s="293" t="s">
        <v>80</v>
      </c>
      <c r="E112" s="293"/>
      <c r="F112" s="293"/>
      <c r="G112" s="293"/>
      <c r="H112" s="436"/>
      <c r="I112" s="436"/>
      <c r="J112" s="436"/>
      <c r="K112" s="436"/>
      <c r="L112" s="436"/>
      <c r="M112" s="436"/>
      <c r="N112" s="357">
        <f>N113+N116+N119+N122+N125</f>
        <v>43590.85</v>
      </c>
    </row>
    <row r="113" spans="1:14" ht="27.6" customHeight="1" thickBot="1">
      <c r="A113" s="472" t="s">
        <v>69</v>
      </c>
      <c r="B113" s="463" t="s">
        <v>531</v>
      </c>
      <c r="C113" s="293">
        <v>993</v>
      </c>
      <c r="D113" s="293" t="s">
        <v>80</v>
      </c>
      <c r="E113" s="293" t="s">
        <v>430</v>
      </c>
      <c r="F113" s="293"/>
      <c r="G113" s="439"/>
      <c r="H113" s="440" t="e">
        <f>#REF!</f>
        <v>#REF!</v>
      </c>
      <c r="I113" s="440" t="e">
        <f>#REF!</f>
        <v>#REF!</v>
      </c>
      <c r="J113" s="440" t="e">
        <f>#REF!</f>
        <v>#REF!</v>
      </c>
      <c r="K113" s="436" t="e">
        <f>#REF!+#REF!+#REF!</f>
        <v>#REF!</v>
      </c>
      <c r="L113" s="436" t="e">
        <f>#REF!+#REF!+#REF!</f>
        <v>#REF!</v>
      </c>
      <c r="M113" s="436" t="e">
        <f>#REF!+#REF!+#REF!</f>
        <v>#REF!</v>
      </c>
      <c r="N113" s="354">
        <f t="shared" ref="N113:N114" si="23">N114</f>
        <v>4800</v>
      </c>
    </row>
    <row r="114" spans="1:14" ht="30.6" customHeight="1" thickBot="1">
      <c r="A114" s="464" t="s">
        <v>70</v>
      </c>
      <c r="B114" s="460" t="s">
        <v>316</v>
      </c>
      <c r="C114" s="439">
        <v>993</v>
      </c>
      <c r="D114" s="439" t="s">
        <v>80</v>
      </c>
      <c r="E114" s="439" t="s">
        <v>430</v>
      </c>
      <c r="F114" s="439" t="s">
        <v>315</v>
      </c>
      <c r="G114" s="439"/>
      <c r="H114" s="440" t="e">
        <f>H115</f>
        <v>#REF!</v>
      </c>
      <c r="I114" s="440" t="e">
        <f>I115</f>
        <v>#REF!</v>
      </c>
      <c r="J114" s="440" t="e">
        <f>J115</f>
        <v>#REF!</v>
      </c>
      <c r="K114" s="440">
        <v>411.1</v>
      </c>
      <c r="L114" s="440"/>
      <c r="M114" s="440">
        <v>411.1</v>
      </c>
      <c r="N114" s="339">
        <f t="shared" si="23"/>
        <v>4800</v>
      </c>
    </row>
    <row r="115" spans="1:14" ht="27" customHeight="1" thickBot="1">
      <c r="A115" s="464" t="s">
        <v>537</v>
      </c>
      <c r="B115" s="438" t="s">
        <v>288</v>
      </c>
      <c r="C115" s="439">
        <v>993</v>
      </c>
      <c r="D115" s="439" t="s">
        <v>80</v>
      </c>
      <c r="E115" s="439" t="s">
        <v>430</v>
      </c>
      <c r="F115" s="439" t="s">
        <v>244</v>
      </c>
      <c r="G115" s="439"/>
      <c r="H115" s="440" t="e">
        <f>#REF!</f>
        <v>#REF!</v>
      </c>
      <c r="I115" s="440" t="e">
        <f>#REF!</f>
        <v>#REF!</v>
      </c>
      <c r="J115" s="440" t="e">
        <f>#REF!</f>
        <v>#REF!</v>
      </c>
      <c r="K115" s="440">
        <v>411.1</v>
      </c>
      <c r="L115" s="440"/>
      <c r="M115" s="440">
        <v>411.1</v>
      </c>
      <c r="N115" s="339">
        <v>4800</v>
      </c>
    </row>
    <row r="116" spans="1:14" ht="25.15" customHeight="1" thickBot="1">
      <c r="A116" s="490" t="s">
        <v>249</v>
      </c>
      <c r="B116" s="463" t="s">
        <v>538</v>
      </c>
      <c r="C116" s="293">
        <v>993</v>
      </c>
      <c r="D116" s="293" t="s">
        <v>80</v>
      </c>
      <c r="E116" s="293" t="s">
        <v>431</v>
      </c>
      <c r="F116" s="293"/>
      <c r="G116" s="439"/>
      <c r="H116" s="440" t="e">
        <f>#REF!</f>
        <v>#REF!</v>
      </c>
      <c r="I116" s="440" t="e">
        <f>#REF!</f>
        <v>#REF!</v>
      </c>
      <c r="J116" s="440" t="e">
        <f>#REF!</f>
        <v>#REF!</v>
      </c>
      <c r="K116" s="436" t="e">
        <f>#REF!++#REF!+#REF!</f>
        <v>#REF!</v>
      </c>
      <c r="L116" s="436" t="e">
        <f>#REF!++#REF!+#REF!</f>
        <v>#REF!</v>
      </c>
      <c r="M116" s="436" t="e">
        <f>#REF!++#REF!+#REF!</f>
        <v>#REF!</v>
      </c>
      <c r="N116" s="354">
        <f t="shared" ref="N116:N117" si="24">N117</f>
        <v>23672.799999999999</v>
      </c>
    </row>
    <row r="117" spans="1:14" ht="27" customHeight="1" thickBot="1">
      <c r="A117" s="491" t="s">
        <v>250</v>
      </c>
      <c r="B117" s="460" t="s">
        <v>316</v>
      </c>
      <c r="C117" s="492" t="s">
        <v>135</v>
      </c>
      <c r="D117" s="492" t="s">
        <v>80</v>
      </c>
      <c r="E117" s="439" t="s">
        <v>431</v>
      </c>
      <c r="F117" s="492" t="s">
        <v>315</v>
      </c>
      <c r="G117" s="439"/>
      <c r="H117" s="439" t="e">
        <f>[2]роспись!H78</f>
        <v>#REF!</v>
      </c>
      <c r="I117" s="440">
        <v>566.29999999999995</v>
      </c>
      <c r="J117" s="440">
        <v>1077.7</v>
      </c>
      <c r="K117" s="493">
        <v>1800</v>
      </c>
      <c r="L117" s="440">
        <v>1632.4</v>
      </c>
      <c r="M117" s="440">
        <v>1800</v>
      </c>
      <c r="N117" s="339">
        <f t="shared" si="24"/>
        <v>23672.799999999999</v>
      </c>
    </row>
    <row r="118" spans="1:14" ht="28.15" customHeight="1" thickBot="1">
      <c r="A118" s="491" t="s">
        <v>539</v>
      </c>
      <c r="B118" s="438" t="s">
        <v>288</v>
      </c>
      <c r="C118" s="492" t="s">
        <v>135</v>
      </c>
      <c r="D118" s="492" t="s">
        <v>80</v>
      </c>
      <c r="E118" s="439" t="s">
        <v>431</v>
      </c>
      <c r="F118" s="492" t="s">
        <v>244</v>
      </c>
      <c r="G118" s="439"/>
      <c r="H118" s="439">
        <f>[2]роспись!H79</f>
        <v>1077.7</v>
      </c>
      <c r="I118" s="440">
        <v>566.29999999999995</v>
      </c>
      <c r="J118" s="440">
        <v>1077.7</v>
      </c>
      <c r="K118" s="493">
        <v>1800</v>
      </c>
      <c r="L118" s="440">
        <v>1632.4</v>
      </c>
      <c r="M118" s="440">
        <v>1800</v>
      </c>
      <c r="N118" s="339">
        <v>23672.799999999999</v>
      </c>
    </row>
    <row r="119" spans="1:14" ht="27" customHeight="1" thickBot="1">
      <c r="A119" s="472" t="s">
        <v>251</v>
      </c>
      <c r="B119" s="463" t="s">
        <v>533</v>
      </c>
      <c r="C119" s="293">
        <v>993</v>
      </c>
      <c r="D119" s="293" t="s">
        <v>80</v>
      </c>
      <c r="E119" s="293" t="s">
        <v>432</v>
      </c>
      <c r="F119" s="293"/>
      <c r="G119" s="293"/>
      <c r="H119" s="436" t="e">
        <f>#REF!+H122</f>
        <v>#REF!</v>
      </c>
      <c r="I119" s="436" t="e">
        <f>#REF!+I122</f>
        <v>#REF!</v>
      </c>
      <c r="J119" s="436" t="e">
        <f>#REF!+J122</f>
        <v>#REF!</v>
      </c>
      <c r="K119" s="436" t="e">
        <f>#REF!+#REF!</f>
        <v>#REF!</v>
      </c>
      <c r="L119" s="436" t="e">
        <f>#REF!+#REF!</f>
        <v>#REF!</v>
      </c>
      <c r="M119" s="436" t="e">
        <f>#REF!+#REF!</f>
        <v>#REF!</v>
      </c>
      <c r="N119" s="354">
        <f t="shared" ref="N119:N120" si="25">N120</f>
        <v>14518.05</v>
      </c>
    </row>
    <row r="120" spans="1:14" ht="28.9" customHeight="1" thickBot="1">
      <c r="A120" s="491" t="s">
        <v>252</v>
      </c>
      <c r="B120" s="460" t="s">
        <v>316</v>
      </c>
      <c r="C120" s="494" t="s">
        <v>135</v>
      </c>
      <c r="D120" s="492" t="s">
        <v>80</v>
      </c>
      <c r="E120" s="439" t="s">
        <v>432</v>
      </c>
      <c r="F120" s="492" t="s">
        <v>315</v>
      </c>
      <c r="G120" s="439"/>
      <c r="H120" s="440"/>
      <c r="I120" s="440"/>
      <c r="J120" s="440"/>
      <c r="K120" s="493">
        <v>421.6</v>
      </c>
      <c r="L120" s="495"/>
      <c r="M120" s="495">
        <v>421.6</v>
      </c>
      <c r="N120" s="339">
        <f t="shared" si="25"/>
        <v>14518.05</v>
      </c>
    </row>
    <row r="121" spans="1:14" ht="25.5" customHeight="1" thickBot="1">
      <c r="A121" s="491" t="s">
        <v>540</v>
      </c>
      <c r="B121" s="438" t="s">
        <v>288</v>
      </c>
      <c r="C121" s="494" t="s">
        <v>135</v>
      </c>
      <c r="D121" s="492" t="s">
        <v>80</v>
      </c>
      <c r="E121" s="439" t="s">
        <v>432</v>
      </c>
      <c r="F121" s="492" t="s">
        <v>244</v>
      </c>
      <c r="G121" s="439"/>
      <c r="H121" s="440"/>
      <c r="I121" s="440"/>
      <c r="J121" s="440"/>
      <c r="K121" s="493">
        <v>421.6</v>
      </c>
      <c r="L121" s="495"/>
      <c r="M121" s="495">
        <v>421.6</v>
      </c>
      <c r="N121" s="339">
        <v>14518.05</v>
      </c>
    </row>
    <row r="122" spans="1:14" ht="36" customHeight="1" thickBot="1">
      <c r="A122" s="472" t="s">
        <v>392</v>
      </c>
      <c r="B122" s="463" t="s">
        <v>534</v>
      </c>
      <c r="C122" s="293">
        <v>993</v>
      </c>
      <c r="D122" s="293" t="s">
        <v>80</v>
      </c>
      <c r="E122" s="293" t="s">
        <v>433</v>
      </c>
      <c r="F122" s="293"/>
      <c r="G122" s="293"/>
      <c r="H122" s="436" t="e">
        <f>#REF!</f>
        <v>#REF!</v>
      </c>
      <c r="I122" s="436" t="e">
        <f>#REF!</f>
        <v>#REF!</v>
      </c>
      <c r="J122" s="436" t="e">
        <f>#REF!</f>
        <v>#REF!</v>
      </c>
      <c r="K122" s="436" t="e">
        <f>#REF!+#REF!+K125</f>
        <v>#REF!</v>
      </c>
      <c r="L122" s="436" t="e">
        <f>#REF!+#REF!+L125</f>
        <v>#REF!</v>
      </c>
      <c r="M122" s="436" t="e">
        <f>#REF!+#REF!+M125</f>
        <v>#REF!</v>
      </c>
      <c r="N122" s="354">
        <f t="shared" ref="N122:N123" si="26">N123</f>
        <v>600</v>
      </c>
    </row>
    <row r="123" spans="1:14" ht="27.75" customHeight="1" thickBot="1">
      <c r="A123" s="491" t="s">
        <v>393</v>
      </c>
      <c r="B123" s="460" t="s">
        <v>316</v>
      </c>
      <c r="C123" s="494" t="s">
        <v>135</v>
      </c>
      <c r="D123" s="492" t="s">
        <v>80</v>
      </c>
      <c r="E123" s="439" t="s">
        <v>433</v>
      </c>
      <c r="F123" s="492" t="s">
        <v>315</v>
      </c>
      <c r="G123" s="439"/>
      <c r="H123" s="440" t="e">
        <f t="shared" ref="H123:J123" si="27">H124</f>
        <v>#REF!</v>
      </c>
      <c r="I123" s="440" t="e">
        <f t="shared" si="27"/>
        <v>#REF!</v>
      </c>
      <c r="J123" s="440" t="e">
        <f t="shared" si="27"/>
        <v>#REF!</v>
      </c>
      <c r="K123" s="440">
        <f>3844.9-612.2</f>
        <v>3232.7</v>
      </c>
      <c r="L123" s="440">
        <v>1940.7</v>
      </c>
      <c r="M123" s="440">
        <v>3232.7</v>
      </c>
      <c r="N123" s="339">
        <f t="shared" si="26"/>
        <v>600</v>
      </c>
    </row>
    <row r="124" spans="1:14" ht="28.9" customHeight="1" thickBot="1">
      <c r="A124" s="491" t="s">
        <v>394</v>
      </c>
      <c r="B124" s="438" t="s">
        <v>288</v>
      </c>
      <c r="C124" s="494" t="s">
        <v>135</v>
      </c>
      <c r="D124" s="492" t="s">
        <v>80</v>
      </c>
      <c r="E124" s="439" t="s">
        <v>433</v>
      </c>
      <c r="F124" s="492" t="s">
        <v>244</v>
      </c>
      <c r="G124" s="439"/>
      <c r="H124" s="440" t="e">
        <f>#REF!</f>
        <v>#REF!</v>
      </c>
      <c r="I124" s="440" t="e">
        <f>#REF!</f>
        <v>#REF!</v>
      </c>
      <c r="J124" s="440" t="e">
        <f>#REF!</f>
        <v>#REF!</v>
      </c>
      <c r="K124" s="440">
        <f>3844.9-612.2</f>
        <v>3232.7</v>
      </c>
      <c r="L124" s="440">
        <v>1940.7</v>
      </c>
      <c r="M124" s="440">
        <v>3232.7</v>
      </c>
      <c r="N124" s="339">
        <v>600</v>
      </c>
    </row>
    <row r="125" spans="1:14" ht="28.15" customHeight="1" thickBot="1">
      <c r="A125" s="496" t="s">
        <v>502</v>
      </c>
      <c r="B125" s="497" t="s">
        <v>535</v>
      </c>
      <c r="C125" s="498" t="s">
        <v>135</v>
      </c>
      <c r="D125" s="458" t="s">
        <v>80</v>
      </c>
      <c r="E125" s="293" t="s">
        <v>536</v>
      </c>
      <c r="F125" s="458"/>
      <c r="G125" s="293"/>
      <c r="H125" s="436">
        <v>400</v>
      </c>
      <c r="I125" s="436">
        <v>220</v>
      </c>
      <c r="J125" s="436">
        <v>400</v>
      </c>
      <c r="K125" s="436">
        <f>K127</f>
        <v>500</v>
      </c>
      <c r="L125" s="436">
        <f>L127</f>
        <v>14.9</v>
      </c>
      <c r="M125" s="436">
        <f>M127</f>
        <v>500</v>
      </c>
      <c r="N125" s="354">
        <f t="shared" ref="N125:N126" si="28">N126</f>
        <v>0</v>
      </c>
    </row>
    <row r="126" spans="1:14" ht="25.9" customHeight="1" thickBot="1">
      <c r="A126" s="491" t="s">
        <v>503</v>
      </c>
      <c r="B126" s="460" t="s">
        <v>316</v>
      </c>
      <c r="C126" s="494" t="s">
        <v>135</v>
      </c>
      <c r="D126" s="492" t="s">
        <v>80</v>
      </c>
      <c r="E126" s="439" t="s">
        <v>536</v>
      </c>
      <c r="F126" s="492" t="s">
        <v>315</v>
      </c>
      <c r="G126" s="439"/>
      <c r="H126" s="440" t="e">
        <f t="shared" ref="H126:J127" si="29">H132</f>
        <v>#REF!</v>
      </c>
      <c r="I126" s="440" t="e">
        <f t="shared" si="29"/>
        <v>#REF!</v>
      </c>
      <c r="J126" s="440" t="e">
        <f t="shared" si="29"/>
        <v>#REF!</v>
      </c>
      <c r="K126" s="440">
        <v>500</v>
      </c>
      <c r="L126" s="440">
        <v>14.9</v>
      </c>
      <c r="M126" s="440">
        <v>500</v>
      </c>
      <c r="N126" s="339">
        <f t="shared" si="28"/>
        <v>0</v>
      </c>
    </row>
    <row r="127" spans="1:14" ht="27" customHeight="1" thickBot="1">
      <c r="A127" s="491" t="s">
        <v>504</v>
      </c>
      <c r="B127" s="438" t="s">
        <v>288</v>
      </c>
      <c r="C127" s="494" t="s">
        <v>135</v>
      </c>
      <c r="D127" s="492" t="s">
        <v>80</v>
      </c>
      <c r="E127" s="439" t="s">
        <v>536</v>
      </c>
      <c r="F127" s="492" t="s">
        <v>244</v>
      </c>
      <c r="G127" s="439"/>
      <c r="H127" s="440" t="e">
        <f t="shared" si="29"/>
        <v>#REF!</v>
      </c>
      <c r="I127" s="440" t="e">
        <f t="shared" si="29"/>
        <v>#REF!</v>
      </c>
      <c r="J127" s="440" t="e">
        <f t="shared" si="29"/>
        <v>#REF!</v>
      </c>
      <c r="K127" s="440">
        <v>500</v>
      </c>
      <c r="L127" s="440">
        <v>14.9</v>
      </c>
      <c r="M127" s="440">
        <v>500</v>
      </c>
      <c r="N127" s="364">
        <v>0</v>
      </c>
    </row>
    <row r="128" spans="1:14" s="247" customFormat="1" ht="19.899999999999999" customHeight="1" thickBot="1">
      <c r="A128" s="472" t="s">
        <v>42</v>
      </c>
      <c r="B128" s="435" t="s">
        <v>34</v>
      </c>
      <c r="C128" s="293" t="s">
        <v>135</v>
      </c>
      <c r="D128" s="293" t="s">
        <v>22</v>
      </c>
      <c r="E128" s="293"/>
      <c r="F128" s="293"/>
      <c r="G128" s="293"/>
      <c r="H128" s="436" t="e">
        <f t="shared" ref="H128:M128" si="30">H133</f>
        <v>#REF!</v>
      </c>
      <c r="I128" s="436" t="e">
        <f t="shared" si="30"/>
        <v>#REF!</v>
      </c>
      <c r="J128" s="436" t="e">
        <f t="shared" si="30"/>
        <v>#REF!</v>
      </c>
      <c r="K128" s="436" t="e">
        <f t="shared" si="30"/>
        <v>#REF!</v>
      </c>
      <c r="L128" s="436" t="e">
        <f t="shared" si="30"/>
        <v>#REF!</v>
      </c>
      <c r="M128" s="436" t="e">
        <f t="shared" si="30"/>
        <v>#REF!</v>
      </c>
      <c r="N128" s="376">
        <f>N133+N129</f>
        <v>1161.0999999999999</v>
      </c>
    </row>
    <row r="129" spans="1:14" s="247" customFormat="1" ht="26.45" customHeight="1" thickBot="1">
      <c r="A129" s="472" t="s">
        <v>164</v>
      </c>
      <c r="B129" s="463" t="s">
        <v>305</v>
      </c>
      <c r="C129" s="293" t="s">
        <v>135</v>
      </c>
      <c r="D129" s="293" t="s">
        <v>304</v>
      </c>
      <c r="E129" s="293"/>
      <c r="F129" s="293"/>
      <c r="G129" s="293"/>
      <c r="H129" s="436" t="e">
        <f>H133</f>
        <v>#REF!</v>
      </c>
      <c r="I129" s="436" t="e">
        <f>I133</f>
        <v>#REF!</v>
      </c>
      <c r="J129" s="436" t="e">
        <f>J133</f>
        <v>#REF!</v>
      </c>
      <c r="K129" s="436" t="e">
        <f>K133+#REF!+#REF!</f>
        <v>#REF!</v>
      </c>
      <c r="L129" s="436" t="e">
        <f>L133+#REF!+#REF!</f>
        <v>#REF!</v>
      </c>
      <c r="M129" s="436" t="e">
        <f>M133+#REF!+#REF!</f>
        <v>#REF!</v>
      </c>
      <c r="N129" s="348">
        <f>N130</f>
        <v>100</v>
      </c>
    </row>
    <row r="130" spans="1:14" s="247" customFormat="1" ht="82.15" customHeight="1" thickBot="1">
      <c r="A130" s="472" t="s">
        <v>79</v>
      </c>
      <c r="B130" s="463" t="s">
        <v>374</v>
      </c>
      <c r="C130" s="293" t="s">
        <v>135</v>
      </c>
      <c r="D130" s="293" t="s">
        <v>304</v>
      </c>
      <c r="E130" s="293" t="s">
        <v>434</v>
      </c>
      <c r="F130" s="293"/>
      <c r="G130" s="293"/>
      <c r="H130" s="436" t="e">
        <f>[2]роспись!H101</f>
        <v>#REF!</v>
      </c>
      <c r="I130" s="436">
        <v>309.39999999999998</v>
      </c>
      <c r="J130" s="436">
        <v>500</v>
      </c>
      <c r="K130" s="436" t="e">
        <f>K133</f>
        <v>#REF!</v>
      </c>
      <c r="L130" s="436" t="e">
        <f>L133</f>
        <v>#REF!</v>
      </c>
      <c r="M130" s="436" t="e">
        <f>M133</f>
        <v>#REF!</v>
      </c>
      <c r="N130" s="354">
        <f>N132</f>
        <v>100</v>
      </c>
    </row>
    <row r="131" spans="1:14" s="247" customFormat="1" ht="25.15" customHeight="1" thickBot="1">
      <c r="A131" s="464" t="s">
        <v>148</v>
      </c>
      <c r="B131" s="460" t="s">
        <v>316</v>
      </c>
      <c r="C131" s="439" t="s">
        <v>135</v>
      </c>
      <c r="D131" s="439" t="s">
        <v>304</v>
      </c>
      <c r="E131" s="439" t="s">
        <v>434</v>
      </c>
      <c r="F131" s="439" t="s">
        <v>315</v>
      </c>
      <c r="G131" s="442"/>
      <c r="H131" s="474" t="e">
        <f>H5+#REF!</f>
        <v>#REF!</v>
      </c>
      <c r="I131" s="474" t="e">
        <f>I5+#REF!</f>
        <v>#REF!</v>
      </c>
      <c r="J131" s="474" t="e">
        <f>J5+#REF!</f>
        <v>#REF!</v>
      </c>
      <c r="K131" s="440">
        <v>299</v>
      </c>
      <c r="L131" s="440">
        <v>243.6</v>
      </c>
      <c r="M131" s="440">
        <v>299</v>
      </c>
      <c r="N131" s="339">
        <f>N132</f>
        <v>100</v>
      </c>
    </row>
    <row r="132" spans="1:14" s="247" customFormat="1" ht="30" customHeight="1" thickBot="1">
      <c r="A132" s="464" t="s">
        <v>332</v>
      </c>
      <c r="B132" s="438" t="s">
        <v>288</v>
      </c>
      <c r="C132" s="439" t="s">
        <v>135</v>
      </c>
      <c r="D132" s="439" t="s">
        <v>304</v>
      </c>
      <c r="E132" s="439" t="s">
        <v>434</v>
      </c>
      <c r="F132" s="439" t="s">
        <v>244</v>
      </c>
      <c r="G132" s="442"/>
      <c r="H132" s="474" t="e">
        <f>H6+#REF!</f>
        <v>#REF!</v>
      </c>
      <c r="I132" s="474" t="e">
        <f>I6+#REF!</f>
        <v>#REF!</v>
      </c>
      <c r="J132" s="474" t="e">
        <f>J6+#REF!</f>
        <v>#REF!</v>
      </c>
      <c r="K132" s="440">
        <v>299</v>
      </c>
      <c r="L132" s="440">
        <v>243.6</v>
      </c>
      <c r="M132" s="440">
        <v>299</v>
      </c>
      <c r="N132" s="339">
        <v>100</v>
      </c>
    </row>
    <row r="133" spans="1:14" s="247" customFormat="1" ht="20.25" customHeight="1" thickBot="1">
      <c r="A133" s="472" t="s">
        <v>306</v>
      </c>
      <c r="B133" s="463" t="s">
        <v>459</v>
      </c>
      <c r="C133" s="293" t="s">
        <v>135</v>
      </c>
      <c r="D133" s="293" t="s">
        <v>23</v>
      </c>
      <c r="E133" s="293"/>
      <c r="F133" s="293"/>
      <c r="G133" s="293"/>
      <c r="H133" s="436" t="e">
        <f>#REF!</f>
        <v>#REF!</v>
      </c>
      <c r="I133" s="436" t="e">
        <f>#REF!</f>
        <v>#REF!</v>
      </c>
      <c r="J133" s="436" t="e">
        <f>#REF!</f>
        <v>#REF!</v>
      </c>
      <c r="K133" s="436" t="e">
        <f>#REF!+#REF!+K137</f>
        <v>#REF!</v>
      </c>
      <c r="L133" s="436" t="e">
        <f>#REF!+#REF!+L137</f>
        <v>#REF!</v>
      </c>
      <c r="M133" s="436" t="e">
        <f>#REF!+#REF!+M137</f>
        <v>#REF!</v>
      </c>
      <c r="N133" s="354">
        <f>N137+N134</f>
        <v>1061.0999999999999</v>
      </c>
    </row>
    <row r="134" spans="1:14" ht="25.15" customHeight="1" thickBot="1">
      <c r="A134" s="472" t="s">
        <v>307</v>
      </c>
      <c r="B134" s="463" t="s">
        <v>471</v>
      </c>
      <c r="C134" s="293" t="s">
        <v>135</v>
      </c>
      <c r="D134" s="293" t="s">
        <v>23</v>
      </c>
      <c r="E134" s="293" t="s">
        <v>472</v>
      </c>
      <c r="F134" s="293"/>
      <c r="G134" s="293"/>
      <c r="H134" s="436" t="e">
        <f>[2]роспись!H87</f>
        <v>#REF!</v>
      </c>
      <c r="I134" s="436">
        <v>309.39999999999998</v>
      </c>
      <c r="J134" s="436">
        <v>500</v>
      </c>
      <c r="K134" s="436">
        <f>K136</f>
        <v>299</v>
      </c>
      <c r="L134" s="436">
        <f>L136</f>
        <v>243.6</v>
      </c>
      <c r="M134" s="436">
        <f>M136</f>
        <v>299</v>
      </c>
      <c r="N134" s="354">
        <f t="shared" ref="N134:N135" si="31">N135</f>
        <v>916.5</v>
      </c>
    </row>
    <row r="135" spans="1:14" ht="25.9" customHeight="1" thickBot="1">
      <c r="A135" s="464" t="s">
        <v>308</v>
      </c>
      <c r="B135" s="460" t="s">
        <v>316</v>
      </c>
      <c r="C135" s="439" t="s">
        <v>135</v>
      </c>
      <c r="D135" s="439" t="s">
        <v>23</v>
      </c>
      <c r="E135" s="439" t="s">
        <v>472</v>
      </c>
      <c r="F135" s="439" t="s">
        <v>315</v>
      </c>
      <c r="G135" s="442"/>
      <c r="H135" s="474" t="e">
        <f>#REF!+H4</f>
        <v>#REF!</v>
      </c>
      <c r="I135" s="474" t="e">
        <f>#REF!+I4</f>
        <v>#REF!</v>
      </c>
      <c r="J135" s="474" t="e">
        <f>#REF!+J4</f>
        <v>#REF!</v>
      </c>
      <c r="K135" s="440">
        <v>299</v>
      </c>
      <c r="L135" s="440">
        <v>243.6</v>
      </c>
      <c r="M135" s="440">
        <v>299</v>
      </c>
      <c r="N135" s="339">
        <f t="shared" si="31"/>
        <v>916.5</v>
      </c>
    </row>
    <row r="136" spans="1:14" ht="26.45" customHeight="1" thickBot="1">
      <c r="A136" s="464" t="s">
        <v>333</v>
      </c>
      <c r="B136" s="438" t="s">
        <v>288</v>
      </c>
      <c r="C136" s="439" t="s">
        <v>135</v>
      </c>
      <c r="D136" s="439" t="s">
        <v>23</v>
      </c>
      <c r="E136" s="439" t="s">
        <v>472</v>
      </c>
      <c r="F136" s="439" t="s">
        <v>244</v>
      </c>
      <c r="G136" s="442"/>
      <c r="H136" s="474" t="e">
        <f>#REF!+H5</f>
        <v>#REF!</v>
      </c>
      <c r="I136" s="474" t="e">
        <f>#REF!+I5</f>
        <v>#REF!</v>
      </c>
      <c r="J136" s="474" t="e">
        <f>#REF!+J5</f>
        <v>#REF!</v>
      </c>
      <c r="K136" s="440">
        <v>299</v>
      </c>
      <c r="L136" s="440">
        <v>243.6</v>
      </c>
      <c r="M136" s="440">
        <v>299</v>
      </c>
      <c r="N136" s="339">
        <v>916.5</v>
      </c>
    </row>
    <row r="137" spans="1:14" ht="40.15" customHeight="1" thickBot="1">
      <c r="A137" s="472" t="s">
        <v>473</v>
      </c>
      <c r="B137" s="443" t="s">
        <v>375</v>
      </c>
      <c r="C137" s="293" t="s">
        <v>135</v>
      </c>
      <c r="D137" s="293" t="s">
        <v>23</v>
      </c>
      <c r="E137" s="293" t="s">
        <v>451</v>
      </c>
      <c r="F137" s="293"/>
      <c r="G137" s="479"/>
      <c r="H137" s="480"/>
      <c r="I137" s="481"/>
      <c r="J137" s="481"/>
      <c r="K137" s="436">
        <f t="shared" ref="K137:N137" si="32">K139</f>
        <v>120</v>
      </c>
      <c r="L137" s="436">
        <f t="shared" si="32"/>
        <v>100</v>
      </c>
      <c r="M137" s="436">
        <f t="shared" si="32"/>
        <v>120</v>
      </c>
      <c r="N137" s="354">
        <f t="shared" si="32"/>
        <v>144.6</v>
      </c>
    </row>
    <row r="138" spans="1:14" ht="28.9" customHeight="1" thickBot="1">
      <c r="A138" s="464" t="s">
        <v>474</v>
      </c>
      <c r="B138" s="460" t="s">
        <v>316</v>
      </c>
      <c r="C138" s="488">
        <v>993</v>
      </c>
      <c r="D138" s="439" t="s">
        <v>23</v>
      </c>
      <c r="E138" s="439" t="s">
        <v>451</v>
      </c>
      <c r="F138" s="439" t="s">
        <v>315</v>
      </c>
      <c r="G138" s="444"/>
      <c r="H138" s="445"/>
      <c r="I138" s="446"/>
      <c r="J138" s="446"/>
      <c r="K138" s="440">
        <v>120</v>
      </c>
      <c r="L138" s="440">
        <v>100</v>
      </c>
      <c r="M138" s="440">
        <v>120</v>
      </c>
      <c r="N138" s="339">
        <f>N139</f>
        <v>144.6</v>
      </c>
    </row>
    <row r="139" spans="1:14" ht="24.6" customHeight="1" thickBot="1">
      <c r="A139" s="464" t="s">
        <v>475</v>
      </c>
      <c r="B139" s="438" t="s">
        <v>288</v>
      </c>
      <c r="C139" s="488">
        <v>993</v>
      </c>
      <c r="D139" s="439" t="s">
        <v>23</v>
      </c>
      <c r="E139" s="439" t="s">
        <v>451</v>
      </c>
      <c r="F139" s="439" t="s">
        <v>244</v>
      </c>
      <c r="G139" s="444"/>
      <c r="H139" s="445"/>
      <c r="I139" s="446"/>
      <c r="J139" s="446"/>
      <c r="K139" s="440">
        <v>120</v>
      </c>
      <c r="L139" s="440">
        <v>100</v>
      </c>
      <c r="M139" s="440">
        <v>120</v>
      </c>
      <c r="N139" s="364">
        <v>144.6</v>
      </c>
    </row>
    <row r="140" spans="1:14" ht="20.25" customHeight="1" thickBot="1">
      <c r="A140" s="472" t="s">
        <v>48</v>
      </c>
      <c r="B140" s="435" t="s">
        <v>201</v>
      </c>
      <c r="C140" s="293" t="s">
        <v>135</v>
      </c>
      <c r="D140" s="293" t="s">
        <v>24</v>
      </c>
      <c r="E140" s="293"/>
      <c r="F140" s="293"/>
      <c r="G140" s="444"/>
      <c r="H140" s="445"/>
      <c r="I140" s="446"/>
      <c r="J140" s="446"/>
      <c r="K140" s="436" t="e">
        <f>K141</f>
        <v>#REF!</v>
      </c>
      <c r="L140" s="436" t="e">
        <f>L141</f>
        <v>#REF!</v>
      </c>
      <c r="M140" s="436" t="e">
        <f>M141</f>
        <v>#REF!</v>
      </c>
      <c r="N140" s="366">
        <f>N141+N148</f>
        <v>69583.899999999994</v>
      </c>
    </row>
    <row r="141" spans="1:14" ht="18.600000000000001" customHeight="1" thickBot="1">
      <c r="A141" s="472" t="s">
        <v>10</v>
      </c>
      <c r="B141" s="463" t="s">
        <v>38</v>
      </c>
      <c r="C141" s="293" t="s">
        <v>135</v>
      </c>
      <c r="D141" s="293" t="s">
        <v>39</v>
      </c>
      <c r="E141" s="293"/>
      <c r="F141" s="293"/>
      <c r="G141" s="479"/>
      <c r="H141" s="480"/>
      <c r="I141" s="481"/>
      <c r="J141" s="481"/>
      <c r="K141" s="436" t="e">
        <f>K142+K148</f>
        <v>#REF!</v>
      </c>
      <c r="L141" s="436" t="e">
        <f>L142+L148</f>
        <v>#REF!</v>
      </c>
      <c r="M141" s="436" t="e">
        <f>M142+M148</f>
        <v>#REF!</v>
      </c>
      <c r="N141" s="348">
        <f>N144+N145</f>
        <v>6560</v>
      </c>
    </row>
    <row r="142" spans="1:14" ht="53.45" customHeight="1" thickBot="1">
      <c r="A142" s="472" t="s">
        <v>51</v>
      </c>
      <c r="B142" s="463" t="s">
        <v>376</v>
      </c>
      <c r="C142" s="293" t="s">
        <v>135</v>
      </c>
      <c r="D142" s="293" t="s">
        <v>39</v>
      </c>
      <c r="E142" s="293" t="s">
        <v>435</v>
      </c>
      <c r="F142" s="293"/>
      <c r="G142" s="479"/>
      <c r="H142" s="480"/>
      <c r="I142" s="481"/>
      <c r="J142" s="481"/>
      <c r="K142" s="436" t="e">
        <f>#REF!</f>
        <v>#REF!</v>
      </c>
      <c r="L142" s="436" t="e">
        <f>#REF!</f>
        <v>#REF!</v>
      </c>
      <c r="M142" s="436" t="e">
        <f>#REF!</f>
        <v>#REF!</v>
      </c>
      <c r="N142" s="354">
        <f t="shared" ref="N142:N143" si="33">N143</f>
        <v>6170</v>
      </c>
    </row>
    <row r="143" spans="1:14" ht="24" customHeight="1" thickBot="1">
      <c r="A143" s="464" t="s">
        <v>152</v>
      </c>
      <c r="B143" s="460" t="s">
        <v>316</v>
      </c>
      <c r="C143" s="439" t="s">
        <v>135</v>
      </c>
      <c r="D143" s="439" t="s">
        <v>39</v>
      </c>
      <c r="E143" s="439" t="s">
        <v>435</v>
      </c>
      <c r="F143" s="439" t="s">
        <v>315</v>
      </c>
      <c r="G143" s="444"/>
      <c r="H143" s="445"/>
      <c r="I143" s="446"/>
      <c r="J143" s="446"/>
      <c r="K143" s="440">
        <f>1909+9</f>
        <v>1918</v>
      </c>
      <c r="L143" s="440">
        <v>1097.9000000000001</v>
      </c>
      <c r="M143" s="440">
        <v>1918</v>
      </c>
      <c r="N143" s="339">
        <f t="shared" si="33"/>
        <v>6170</v>
      </c>
    </row>
    <row r="144" spans="1:14" ht="28.9" customHeight="1" thickBot="1">
      <c r="A144" s="464" t="s">
        <v>395</v>
      </c>
      <c r="B144" s="438" t="s">
        <v>288</v>
      </c>
      <c r="C144" s="439" t="s">
        <v>135</v>
      </c>
      <c r="D144" s="439" t="s">
        <v>39</v>
      </c>
      <c r="E144" s="439" t="s">
        <v>435</v>
      </c>
      <c r="F144" s="439" t="s">
        <v>244</v>
      </c>
      <c r="G144" s="444"/>
      <c r="H144" s="445"/>
      <c r="I144" s="446"/>
      <c r="J144" s="446"/>
      <c r="K144" s="440">
        <f>1909+9</f>
        <v>1918</v>
      </c>
      <c r="L144" s="440">
        <v>1097.9000000000001</v>
      </c>
      <c r="M144" s="440">
        <v>1918</v>
      </c>
      <c r="N144" s="339">
        <v>6170</v>
      </c>
    </row>
    <row r="145" spans="1:14" ht="24" customHeight="1" thickBot="1">
      <c r="A145" s="464" t="s">
        <v>545</v>
      </c>
      <c r="B145" s="435" t="s">
        <v>489</v>
      </c>
      <c r="C145" s="293" t="s">
        <v>135</v>
      </c>
      <c r="D145" s="293" t="s">
        <v>39</v>
      </c>
      <c r="E145" s="467" t="s">
        <v>490</v>
      </c>
      <c r="F145" s="441"/>
      <c r="G145" s="441"/>
      <c r="H145" s="441"/>
      <c r="I145" s="446"/>
      <c r="J145" s="446"/>
      <c r="K145" s="440"/>
      <c r="L145" s="440"/>
      <c r="M145" s="440"/>
      <c r="N145" s="354">
        <f t="shared" ref="N145:N146" si="34">N146</f>
        <v>390</v>
      </c>
    </row>
    <row r="146" spans="1:14" ht="24" customHeight="1" thickBot="1">
      <c r="A146" s="464" t="s">
        <v>546</v>
      </c>
      <c r="B146" s="460" t="s">
        <v>316</v>
      </c>
      <c r="C146" s="439" t="s">
        <v>135</v>
      </c>
      <c r="D146" s="439" t="s">
        <v>39</v>
      </c>
      <c r="E146" s="475" t="s">
        <v>490</v>
      </c>
      <c r="F146" s="439" t="s">
        <v>315</v>
      </c>
      <c r="G146" s="441"/>
      <c r="H146" s="441"/>
      <c r="I146" s="446"/>
      <c r="J146" s="446"/>
      <c r="K146" s="440"/>
      <c r="L146" s="440"/>
      <c r="M146" s="440"/>
      <c r="N146" s="339">
        <f t="shared" si="34"/>
        <v>390</v>
      </c>
    </row>
    <row r="147" spans="1:14" ht="24" customHeight="1" thickBot="1">
      <c r="A147" s="464" t="s">
        <v>547</v>
      </c>
      <c r="B147" s="438" t="s">
        <v>288</v>
      </c>
      <c r="C147" s="439" t="s">
        <v>135</v>
      </c>
      <c r="D147" s="439" t="s">
        <v>39</v>
      </c>
      <c r="E147" s="475" t="s">
        <v>490</v>
      </c>
      <c r="F147" s="439" t="s">
        <v>244</v>
      </c>
      <c r="G147" s="441"/>
      <c r="H147" s="441"/>
      <c r="I147" s="446"/>
      <c r="J147" s="446"/>
      <c r="K147" s="440"/>
      <c r="L147" s="440"/>
      <c r="M147" s="440"/>
      <c r="N147" s="339">
        <v>390</v>
      </c>
    </row>
    <row r="148" spans="1:14" ht="26.25" customHeight="1" thickBot="1">
      <c r="A148" s="472" t="s">
        <v>253</v>
      </c>
      <c r="B148" s="443" t="s">
        <v>291</v>
      </c>
      <c r="C148" s="293" t="s">
        <v>135</v>
      </c>
      <c r="D148" s="293" t="s">
        <v>254</v>
      </c>
      <c r="E148" s="293"/>
      <c r="F148" s="293"/>
      <c r="G148" s="479"/>
      <c r="H148" s="480"/>
      <c r="I148" s="481"/>
      <c r="J148" s="481"/>
      <c r="K148" s="436">
        <f>K151</f>
        <v>771</v>
      </c>
      <c r="L148" s="436">
        <f>L151</f>
        <v>358.1</v>
      </c>
      <c r="M148" s="436">
        <f>M151</f>
        <v>771</v>
      </c>
      <c r="N148" s="354">
        <f>N149+N152</f>
        <v>63023.899999999994</v>
      </c>
    </row>
    <row r="149" spans="1:14" ht="36.75" customHeight="1" thickBot="1">
      <c r="A149" s="472" t="s">
        <v>292</v>
      </c>
      <c r="B149" s="443" t="s">
        <v>377</v>
      </c>
      <c r="C149" s="293" t="s">
        <v>135</v>
      </c>
      <c r="D149" s="293" t="s">
        <v>254</v>
      </c>
      <c r="E149" s="293" t="s">
        <v>436</v>
      </c>
      <c r="F149" s="293"/>
      <c r="G149" s="479"/>
      <c r="H149" s="480"/>
      <c r="I149" s="481"/>
      <c r="J149" s="481"/>
      <c r="K149" s="436"/>
      <c r="L149" s="436"/>
      <c r="M149" s="436"/>
      <c r="N149" s="354">
        <f>N151</f>
        <v>1630</v>
      </c>
    </row>
    <row r="150" spans="1:14" ht="26.45" customHeight="1" thickBot="1">
      <c r="A150" s="464" t="s">
        <v>255</v>
      </c>
      <c r="B150" s="460" t="s">
        <v>316</v>
      </c>
      <c r="C150" s="439" t="s">
        <v>135</v>
      </c>
      <c r="D150" s="439" t="s">
        <v>254</v>
      </c>
      <c r="E150" s="439" t="s">
        <v>436</v>
      </c>
      <c r="F150" s="439" t="s">
        <v>315</v>
      </c>
      <c r="G150" s="444"/>
      <c r="H150" s="445"/>
      <c r="I150" s="446"/>
      <c r="J150" s="446"/>
      <c r="K150" s="440">
        <f>736+35</f>
        <v>771</v>
      </c>
      <c r="L150" s="440">
        <v>358.1</v>
      </c>
      <c r="M150" s="440">
        <v>771</v>
      </c>
      <c r="N150" s="339">
        <f>N151</f>
        <v>1630</v>
      </c>
    </row>
    <row r="151" spans="1:14" s="247" customFormat="1" ht="28.9" customHeight="1" thickBot="1">
      <c r="A151" s="464" t="s">
        <v>334</v>
      </c>
      <c r="B151" s="438" t="s">
        <v>288</v>
      </c>
      <c r="C151" s="439" t="s">
        <v>135</v>
      </c>
      <c r="D151" s="439" t="s">
        <v>254</v>
      </c>
      <c r="E151" s="439" t="s">
        <v>436</v>
      </c>
      <c r="F151" s="439" t="s">
        <v>244</v>
      </c>
      <c r="G151" s="444"/>
      <c r="H151" s="445"/>
      <c r="I151" s="446"/>
      <c r="J151" s="446"/>
      <c r="K151" s="440">
        <f>736+35</f>
        <v>771</v>
      </c>
      <c r="L151" s="440">
        <v>358.1</v>
      </c>
      <c r="M151" s="440">
        <v>771</v>
      </c>
      <c r="N151" s="339">
        <v>1630</v>
      </c>
    </row>
    <row r="152" spans="1:14" s="247" customFormat="1" ht="21" customHeight="1" thickBot="1">
      <c r="A152" s="490" t="s">
        <v>488</v>
      </c>
      <c r="B152" s="476" t="s">
        <v>489</v>
      </c>
      <c r="C152" s="467" t="s">
        <v>135</v>
      </c>
      <c r="D152" s="467" t="s">
        <v>254</v>
      </c>
      <c r="E152" s="467" t="s">
        <v>490</v>
      </c>
      <c r="F152" s="467"/>
      <c r="G152" s="499"/>
      <c r="H152" s="500"/>
      <c r="I152" s="501"/>
      <c r="J152" s="501"/>
      <c r="K152" s="502"/>
      <c r="L152" s="502"/>
      <c r="M152" s="502"/>
      <c r="N152" s="379">
        <f>N153+N155+N157</f>
        <v>61393.899999999994</v>
      </c>
    </row>
    <row r="153" spans="1:14" s="247" customFormat="1" ht="26.45" customHeight="1" thickBot="1">
      <c r="A153" s="503" t="s">
        <v>491</v>
      </c>
      <c r="B153" s="461" t="s">
        <v>487</v>
      </c>
      <c r="C153" s="475" t="s">
        <v>135</v>
      </c>
      <c r="D153" s="475" t="s">
        <v>254</v>
      </c>
      <c r="E153" s="475" t="s">
        <v>490</v>
      </c>
      <c r="F153" s="475" t="s">
        <v>309</v>
      </c>
      <c r="G153" s="504" t="s">
        <v>77</v>
      </c>
      <c r="H153" s="505" t="e">
        <f>H154</f>
        <v>#REF!</v>
      </c>
      <c r="I153" s="505">
        <f>I154</f>
        <v>0</v>
      </c>
      <c r="J153" s="505" t="str">
        <f>J154</f>
        <v>12,7</v>
      </c>
      <c r="K153" s="469">
        <v>8250.9</v>
      </c>
      <c r="L153" s="505">
        <v>5168.5</v>
      </c>
      <c r="M153" s="505">
        <v>8250.9</v>
      </c>
      <c r="N153" s="358">
        <f>N154</f>
        <v>9318.7000000000007</v>
      </c>
    </row>
    <row r="154" spans="1:14" s="247" customFormat="1" ht="25.9" customHeight="1" thickBot="1">
      <c r="A154" s="503" t="s">
        <v>492</v>
      </c>
      <c r="B154" s="461" t="s">
        <v>487</v>
      </c>
      <c r="C154" s="475" t="s">
        <v>135</v>
      </c>
      <c r="D154" s="475" t="s">
        <v>254</v>
      </c>
      <c r="E154" s="475" t="s">
        <v>490</v>
      </c>
      <c r="F154" s="475" t="s">
        <v>310</v>
      </c>
      <c r="G154" s="504" t="s">
        <v>77</v>
      </c>
      <c r="H154" s="505" t="e">
        <f>H156</f>
        <v>#REF!</v>
      </c>
      <c r="I154" s="505">
        <f>I156</f>
        <v>0</v>
      </c>
      <c r="J154" s="505" t="str">
        <f>J156</f>
        <v>12,7</v>
      </c>
      <c r="K154" s="469">
        <v>8250.9</v>
      </c>
      <c r="L154" s="505">
        <v>5168.5</v>
      </c>
      <c r="M154" s="505">
        <v>8250.9</v>
      </c>
      <c r="N154" s="358">
        <v>9318.7000000000007</v>
      </c>
    </row>
    <row r="155" spans="1:14" ht="23.45" customHeight="1" thickBot="1">
      <c r="A155" s="503" t="s">
        <v>493</v>
      </c>
      <c r="B155" s="506" t="s">
        <v>316</v>
      </c>
      <c r="C155" s="475" t="s">
        <v>135</v>
      </c>
      <c r="D155" s="475" t="s">
        <v>254</v>
      </c>
      <c r="E155" s="475" t="s">
        <v>490</v>
      </c>
      <c r="F155" s="475" t="s">
        <v>315</v>
      </c>
      <c r="G155" s="504" t="s">
        <v>77</v>
      </c>
      <c r="H155" s="505" t="e">
        <f>[2]роспись!H173</f>
        <v>#REF!</v>
      </c>
      <c r="I155" s="505"/>
      <c r="J155" s="505" t="s">
        <v>186</v>
      </c>
      <c r="K155" s="469" t="e">
        <f>K156+#REF!</f>
        <v>#REF!</v>
      </c>
      <c r="L155" s="469" t="e">
        <f>L156+#REF!</f>
        <v>#REF!</v>
      </c>
      <c r="M155" s="469" t="e">
        <f>M156+#REF!</f>
        <v>#REF!</v>
      </c>
      <c r="N155" s="339">
        <f>N156</f>
        <v>52067</v>
      </c>
    </row>
    <row r="156" spans="1:14" ht="30.6" customHeight="1" thickBot="1">
      <c r="A156" s="503" t="s">
        <v>494</v>
      </c>
      <c r="B156" s="461" t="s">
        <v>288</v>
      </c>
      <c r="C156" s="475" t="s">
        <v>135</v>
      </c>
      <c r="D156" s="475" t="s">
        <v>254</v>
      </c>
      <c r="E156" s="475" t="s">
        <v>490</v>
      </c>
      <c r="F156" s="475" t="s">
        <v>244</v>
      </c>
      <c r="G156" s="504" t="s">
        <v>77</v>
      </c>
      <c r="H156" s="505" t="e">
        <f>[2]роспись!H174</f>
        <v>#REF!</v>
      </c>
      <c r="I156" s="505"/>
      <c r="J156" s="505" t="s">
        <v>186</v>
      </c>
      <c r="K156" s="469" t="e">
        <f>#REF!+#REF!</f>
        <v>#REF!</v>
      </c>
      <c r="L156" s="469" t="e">
        <f>#REF!+#REF!</f>
        <v>#REF!</v>
      </c>
      <c r="M156" s="469" t="e">
        <f>#REF!+#REF!</f>
        <v>#REF!</v>
      </c>
      <c r="N156" s="339">
        <v>52067</v>
      </c>
    </row>
    <row r="157" spans="1:14" ht="13.5" thickBot="1">
      <c r="A157" s="503" t="s">
        <v>510</v>
      </c>
      <c r="B157" s="461" t="s">
        <v>508</v>
      </c>
      <c r="C157" s="475" t="s">
        <v>135</v>
      </c>
      <c r="D157" s="475" t="s">
        <v>254</v>
      </c>
      <c r="E157" s="475" t="s">
        <v>490</v>
      </c>
      <c r="F157" s="475" t="s">
        <v>320</v>
      </c>
      <c r="G157" s="444"/>
      <c r="H157" s="445"/>
      <c r="I157" s="446"/>
      <c r="J157" s="446"/>
      <c r="K157" s="440"/>
      <c r="L157" s="440"/>
      <c r="M157" s="440"/>
      <c r="N157" s="339">
        <f>N158</f>
        <v>8.1999999999999993</v>
      </c>
    </row>
    <row r="158" spans="1:14" ht="21.6" customHeight="1" thickBot="1">
      <c r="A158" s="503" t="s">
        <v>511</v>
      </c>
      <c r="B158" s="461" t="s">
        <v>509</v>
      </c>
      <c r="C158" s="475" t="s">
        <v>135</v>
      </c>
      <c r="D158" s="475" t="s">
        <v>254</v>
      </c>
      <c r="E158" s="475" t="s">
        <v>490</v>
      </c>
      <c r="F158" s="475" t="s">
        <v>322</v>
      </c>
      <c r="G158" s="444"/>
      <c r="H158" s="445"/>
      <c r="I158" s="446"/>
      <c r="J158" s="446"/>
      <c r="K158" s="440"/>
      <c r="L158" s="440"/>
      <c r="M158" s="440"/>
      <c r="N158" s="364">
        <v>8.1999999999999993</v>
      </c>
    </row>
    <row r="159" spans="1:14" ht="21.6" customHeight="1" thickBot="1">
      <c r="A159" s="472" t="s">
        <v>41</v>
      </c>
      <c r="B159" s="435" t="s">
        <v>35</v>
      </c>
      <c r="C159" s="293" t="s">
        <v>135</v>
      </c>
      <c r="D159" s="293">
        <v>1000</v>
      </c>
      <c r="E159" s="293"/>
      <c r="F159" s="293"/>
      <c r="G159" s="444"/>
      <c r="H159" s="445"/>
      <c r="I159" s="446"/>
      <c r="J159" s="446"/>
      <c r="K159" s="436" t="e">
        <f>K164+K160</f>
        <v>#REF!</v>
      </c>
      <c r="L159" s="436" t="e">
        <f>L164+L160</f>
        <v>#REF!</v>
      </c>
      <c r="M159" s="436" t="e">
        <f>M164+M160</f>
        <v>#REF!</v>
      </c>
      <c r="N159" s="366">
        <f>N160+N164</f>
        <v>1830.7</v>
      </c>
    </row>
    <row r="160" spans="1:14" ht="23.45" customHeight="1" thickBot="1">
      <c r="A160" s="472" t="s">
        <v>153</v>
      </c>
      <c r="B160" s="435" t="s">
        <v>214</v>
      </c>
      <c r="C160" s="293" t="s">
        <v>135</v>
      </c>
      <c r="D160" s="293" t="s">
        <v>213</v>
      </c>
      <c r="E160" s="293"/>
      <c r="F160" s="293"/>
      <c r="G160" s="479"/>
      <c r="H160" s="480"/>
      <c r="I160" s="481"/>
      <c r="J160" s="481"/>
      <c r="K160" s="436">
        <f t="shared" ref="K160:N160" si="35">K161</f>
        <v>172.4</v>
      </c>
      <c r="L160" s="436">
        <f t="shared" si="35"/>
        <v>114.9</v>
      </c>
      <c r="M160" s="436">
        <f t="shared" si="35"/>
        <v>172.4</v>
      </c>
      <c r="N160" s="357">
        <f t="shared" si="35"/>
        <v>667.8</v>
      </c>
    </row>
    <row r="161" spans="1:14" ht="36" customHeight="1" thickBot="1">
      <c r="A161" s="472" t="s">
        <v>72</v>
      </c>
      <c r="B161" s="507" t="s">
        <v>501</v>
      </c>
      <c r="C161" s="458" t="s">
        <v>135</v>
      </c>
      <c r="D161" s="458" t="s">
        <v>213</v>
      </c>
      <c r="E161" s="293" t="s">
        <v>437</v>
      </c>
      <c r="F161" s="458"/>
      <c r="G161" s="479"/>
      <c r="H161" s="480"/>
      <c r="I161" s="481"/>
      <c r="J161" s="481"/>
      <c r="K161" s="436">
        <f t="shared" ref="K161:N161" si="36">K163</f>
        <v>172.4</v>
      </c>
      <c r="L161" s="436">
        <f t="shared" si="36"/>
        <v>114.9</v>
      </c>
      <c r="M161" s="436">
        <f t="shared" si="36"/>
        <v>172.4</v>
      </c>
      <c r="N161" s="340">
        <f t="shared" si="36"/>
        <v>667.8</v>
      </c>
    </row>
    <row r="162" spans="1:14" ht="15.6" customHeight="1" thickBot="1">
      <c r="A162" s="464" t="s">
        <v>256</v>
      </c>
      <c r="B162" s="460" t="s">
        <v>326</v>
      </c>
      <c r="C162" s="492" t="s">
        <v>135</v>
      </c>
      <c r="D162" s="492" t="s">
        <v>213</v>
      </c>
      <c r="E162" s="439" t="s">
        <v>437</v>
      </c>
      <c r="F162" s="492" t="s">
        <v>324</v>
      </c>
      <c r="G162" s="444"/>
      <c r="H162" s="445"/>
      <c r="I162" s="446"/>
      <c r="J162" s="446"/>
      <c r="K162" s="440">
        <v>172.4</v>
      </c>
      <c r="L162" s="440">
        <v>114.9</v>
      </c>
      <c r="M162" s="440">
        <v>172.4</v>
      </c>
      <c r="N162" s="339">
        <f>N163</f>
        <v>667.8</v>
      </c>
    </row>
    <row r="163" spans="1:14" ht="18.600000000000001" customHeight="1" thickBot="1">
      <c r="A163" s="464" t="s">
        <v>483</v>
      </c>
      <c r="B163" s="460" t="s">
        <v>327</v>
      </c>
      <c r="C163" s="492" t="s">
        <v>135</v>
      </c>
      <c r="D163" s="492" t="s">
        <v>213</v>
      </c>
      <c r="E163" s="439" t="s">
        <v>437</v>
      </c>
      <c r="F163" s="492" t="s">
        <v>325</v>
      </c>
      <c r="G163" s="444"/>
      <c r="H163" s="445"/>
      <c r="I163" s="446"/>
      <c r="J163" s="446"/>
      <c r="K163" s="440">
        <v>172.4</v>
      </c>
      <c r="L163" s="440">
        <v>114.9</v>
      </c>
      <c r="M163" s="440">
        <v>172.4</v>
      </c>
      <c r="N163" s="339">
        <v>667.8</v>
      </c>
    </row>
    <row r="164" spans="1:14" ht="15.6" customHeight="1" thickBot="1">
      <c r="A164" s="472" t="s">
        <v>221</v>
      </c>
      <c r="B164" s="463" t="s">
        <v>166</v>
      </c>
      <c r="C164" s="293" t="s">
        <v>135</v>
      </c>
      <c r="D164" s="293" t="s">
        <v>40</v>
      </c>
      <c r="E164" s="293"/>
      <c r="F164" s="293"/>
      <c r="G164" s="444"/>
      <c r="H164" s="445"/>
      <c r="I164" s="446"/>
      <c r="J164" s="446"/>
      <c r="K164" s="436" t="e">
        <f>#REF!+#REF!+K165</f>
        <v>#REF!</v>
      </c>
      <c r="L164" s="436" t="e">
        <f>#REF!+#REF!+L165</f>
        <v>#REF!</v>
      </c>
      <c r="M164" s="436" t="e">
        <f>#REF!+#REF!+M165</f>
        <v>#REF!</v>
      </c>
      <c r="N164" s="354">
        <f>N165</f>
        <v>1162.9000000000001</v>
      </c>
    </row>
    <row r="165" spans="1:14" ht="48.75" thickBot="1">
      <c r="A165" s="462" t="s">
        <v>198</v>
      </c>
      <c r="B165" s="463" t="s">
        <v>456</v>
      </c>
      <c r="C165" s="293" t="s">
        <v>135</v>
      </c>
      <c r="D165" s="293" t="s">
        <v>40</v>
      </c>
      <c r="E165" s="293" t="s">
        <v>457</v>
      </c>
      <c r="F165" s="293"/>
      <c r="G165" s="444"/>
      <c r="H165" s="445"/>
      <c r="I165" s="446"/>
      <c r="J165" s="446"/>
      <c r="K165" s="495">
        <f t="shared" ref="K165:N165" si="37">K167</f>
        <v>602.4</v>
      </c>
      <c r="L165" s="495">
        <f t="shared" si="37"/>
        <v>229.4</v>
      </c>
      <c r="M165" s="495">
        <f t="shared" si="37"/>
        <v>344.1</v>
      </c>
      <c r="N165" s="367">
        <f t="shared" si="37"/>
        <v>1162.9000000000001</v>
      </c>
    </row>
    <row r="166" spans="1:14" ht="20.45" customHeight="1" thickBot="1">
      <c r="A166" s="464" t="s">
        <v>200</v>
      </c>
      <c r="B166" s="460" t="s">
        <v>326</v>
      </c>
      <c r="C166" s="439" t="s">
        <v>135</v>
      </c>
      <c r="D166" s="439" t="s">
        <v>40</v>
      </c>
      <c r="E166" s="439" t="s">
        <v>457</v>
      </c>
      <c r="F166" s="439" t="s">
        <v>324</v>
      </c>
      <c r="G166" s="444"/>
      <c r="H166" s="445"/>
      <c r="I166" s="446"/>
      <c r="J166" s="446"/>
      <c r="K166" s="440">
        <v>602.4</v>
      </c>
      <c r="L166" s="440">
        <v>229.4</v>
      </c>
      <c r="M166" s="440">
        <v>344.1</v>
      </c>
      <c r="N166" s="339">
        <f>N167</f>
        <v>1162.9000000000001</v>
      </c>
    </row>
    <row r="167" spans="1:14" ht="16.899999999999999" customHeight="1" thickBot="1">
      <c r="A167" s="464" t="s">
        <v>335</v>
      </c>
      <c r="B167" s="460" t="s">
        <v>327</v>
      </c>
      <c r="C167" s="439" t="s">
        <v>135</v>
      </c>
      <c r="D167" s="439" t="s">
        <v>40</v>
      </c>
      <c r="E167" s="439" t="s">
        <v>457</v>
      </c>
      <c r="F167" s="439" t="s">
        <v>325</v>
      </c>
      <c r="G167" s="444"/>
      <c r="H167" s="445"/>
      <c r="I167" s="446"/>
      <c r="J167" s="446"/>
      <c r="K167" s="440">
        <v>602.4</v>
      </c>
      <c r="L167" s="440">
        <v>229.4</v>
      </c>
      <c r="M167" s="440">
        <v>344.1</v>
      </c>
      <c r="N167" s="364">
        <v>1162.9000000000001</v>
      </c>
    </row>
    <row r="168" spans="1:14" ht="18" customHeight="1" thickBot="1">
      <c r="A168" s="472" t="s">
        <v>543</v>
      </c>
      <c r="B168" s="435" t="s">
        <v>165</v>
      </c>
      <c r="C168" s="293" t="s">
        <v>135</v>
      </c>
      <c r="D168" s="293" t="s">
        <v>178</v>
      </c>
      <c r="E168" s="293"/>
      <c r="F168" s="444"/>
      <c r="G168" s="445"/>
      <c r="H168" s="446"/>
      <c r="I168" s="446"/>
      <c r="J168" s="436">
        <f t="shared" ref="J168:N168" si="38">J169</f>
        <v>0</v>
      </c>
      <c r="K168" s="436">
        <f t="shared" si="38"/>
        <v>0</v>
      </c>
      <c r="L168" s="436">
        <f t="shared" si="38"/>
        <v>0</v>
      </c>
      <c r="M168" s="437" t="e">
        <f t="shared" si="38"/>
        <v>#REF!</v>
      </c>
      <c r="N168" s="366">
        <f t="shared" si="38"/>
        <v>2539.4</v>
      </c>
    </row>
    <row r="169" spans="1:14" ht="24.75" customHeight="1" thickBot="1">
      <c r="A169" s="472" t="s">
        <v>544</v>
      </c>
      <c r="B169" s="463" t="s">
        <v>179</v>
      </c>
      <c r="C169" s="293" t="s">
        <v>135</v>
      </c>
      <c r="D169" s="293" t="s">
        <v>177</v>
      </c>
      <c r="E169" s="293"/>
      <c r="F169" s="479"/>
      <c r="G169" s="480"/>
      <c r="H169" s="481"/>
      <c r="I169" s="481"/>
      <c r="J169" s="436">
        <f>J172</f>
        <v>0</v>
      </c>
      <c r="K169" s="436">
        <f>K172</f>
        <v>0</v>
      </c>
      <c r="L169" s="436">
        <f>L172</f>
        <v>0</v>
      </c>
      <c r="M169" s="437" t="e">
        <f>M172+M175</f>
        <v>#REF!</v>
      </c>
      <c r="N169" s="348">
        <f>N170+N172+N175</f>
        <v>2539.4</v>
      </c>
    </row>
    <row r="170" spans="1:14" ht="27" customHeight="1" thickBot="1">
      <c r="A170" s="472" t="s">
        <v>185</v>
      </c>
      <c r="B170" s="497" t="s">
        <v>316</v>
      </c>
      <c r="C170" s="293" t="s">
        <v>135</v>
      </c>
      <c r="D170" s="293" t="s">
        <v>177</v>
      </c>
      <c r="E170" s="293" t="s">
        <v>438</v>
      </c>
      <c r="F170" s="293" t="s">
        <v>315</v>
      </c>
      <c r="G170" s="479"/>
      <c r="H170" s="480"/>
      <c r="I170" s="481"/>
      <c r="J170" s="481"/>
      <c r="K170" s="436">
        <f>697-44</f>
        <v>653</v>
      </c>
      <c r="L170" s="436">
        <v>424.3</v>
      </c>
      <c r="M170" s="436">
        <v>653</v>
      </c>
      <c r="N170" s="354">
        <f>N171</f>
        <v>0</v>
      </c>
    </row>
    <row r="171" spans="1:14" ht="25.9" customHeight="1" thickBot="1">
      <c r="A171" s="464" t="s">
        <v>336</v>
      </c>
      <c r="B171" s="438" t="s">
        <v>288</v>
      </c>
      <c r="C171" s="439" t="s">
        <v>135</v>
      </c>
      <c r="D171" s="439" t="s">
        <v>177</v>
      </c>
      <c r="E171" s="439" t="s">
        <v>438</v>
      </c>
      <c r="F171" s="439" t="s">
        <v>244</v>
      </c>
      <c r="G171" s="444"/>
      <c r="H171" s="445"/>
      <c r="I171" s="446"/>
      <c r="J171" s="446"/>
      <c r="K171" s="440">
        <f>697-44</f>
        <v>653</v>
      </c>
      <c r="L171" s="440">
        <v>424.3</v>
      </c>
      <c r="M171" s="440">
        <v>653</v>
      </c>
      <c r="N171" s="339">
        <v>0</v>
      </c>
    </row>
    <row r="172" spans="1:14" ht="17.45" customHeight="1" thickBot="1">
      <c r="A172" s="490" t="s">
        <v>184</v>
      </c>
      <c r="B172" s="476" t="s">
        <v>489</v>
      </c>
      <c r="C172" s="467" t="s">
        <v>135</v>
      </c>
      <c r="D172" s="467" t="s">
        <v>177</v>
      </c>
      <c r="E172" s="467" t="s">
        <v>490</v>
      </c>
      <c r="F172" s="467"/>
      <c r="G172" s="499"/>
      <c r="H172" s="500"/>
      <c r="I172" s="501"/>
      <c r="J172" s="501"/>
      <c r="K172" s="502"/>
      <c r="L172" s="502"/>
      <c r="M172" s="502"/>
      <c r="N172" s="379">
        <f t="shared" ref="N172:N173" si="39">N173</f>
        <v>909.4</v>
      </c>
    </row>
    <row r="173" spans="1:14" ht="27" customHeight="1" thickBot="1">
      <c r="A173" s="503" t="s">
        <v>185</v>
      </c>
      <c r="B173" s="461" t="s">
        <v>487</v>
      </c>
      <c r="C173" s="475" t="s">
        <v>135</v>
      </c>
      <c r="D173" s="475" t="s">
        <v>177</v>
      </c>
      <c r="E173" s="475" t="s">
        <v>490</v>
      </c>
      <c r="F173" s="475" t="s">
        <v>309</v>
      </c>
      <c r="G173" s="504" t="s">
        <v>77</v>
      </c>
      <c r="H173" s="505" t="e">
        <f>H174</f>
        <v>#REF!</v>
      </c>
      <c r="I173" s="505">
        <f>I174</f>
        <v>0</v>
      </c>
      <c r="J173" s="505" t="str">
        <f>J174</f>
        <v>12,7</v>
      </c>
      <c r="K173" s="469">
        <v>8250.9</v>
      </c>
      <c r="L173" s="505">
        <v>5168.5</v>
      </c>
      <c r="M173" s="505">
        <v>8250.9</v>
      </c>
      <c r="N173" s="358">
        <f t="shared" si="39"/>
        <v>909.4</v>
      </c>
    </row>
    <row r="174" spans="1:14" ht="27.6" customHeight="1" thickBot="1">
      <c r="A174" s="503" t="s">
        <v>336</v>
      </c>
      <c r="B174" s="461" t="s">
        <v>487</v>
      </c>
      <c r="C174" s="475" t="s">
        <v>135</v>
      </c>
      <c r="D174" s="475" t="s">
        <v>177</v>
      </c>
      <c r="E174" s="475" t="s">
        <v>490</v>
      </c>
      <c r="F174" s="475" t="s">
        <v>310</v>
      </c>
      <c r="G174" s="504" t="s">
        <v>77</v>
      </c>
      <c r="H174" s="505" t="e">
        <f>H176</f>
        <v>#REF!</v>
      </c>
      <c r="I174" s="505">
        <f>I176</f>
        <v>0</v>
      </c>
      <c r="J174" s="505" t="str">
        <f>J176</f>
        <v>12,7</v>
      </c>
      <c r="K174" s="469">
        <v>8250.9</v>
      </c>
      <c r="L174" s="505">
        <v>5168.5</v>
      </c>
      <c r="M174" s="505">
        <v>8250.9</v>
      </c>
      <c r="N174" s="358">
        <v>909.4</v>
      </c>
    </row>
    <row r="175" spans="1:14" ht="25.9" customHeight="1" thickBot="1">
      <c r="A175" s="503" t="s">
        <v>505</v>
      </c>
      <c r="B175" s="506" t="s">
        <v>316</v>
      </c>
      <c r="C175" s="475" t="s">
        <v>135</v>
      </c>
      <c r="D175" s="475" t="s">
        <v>177</v>
      </c>
      <c r="E175" s="475" t="s">
        <v>490</v>
      </c>
      <c r="F175" s="475" t="s">
        <v>315</v>
      </c>
      <c r="G175" s="504" t="s">
        <v>77</v>
      </c>
      <c r="H175" s="505" t="e">
        <f>[2]роспись!H193</f>
        <v>#REF!</v>
      </c>
      <c r="I175" s="505"/>
      <c r="J175" s="505" t="s">
        <v>186</v>
      </c>
      <c r="K175" s="469" t="e">
        <f>K176+#REF!</f>
        <v>#REF!</v>
      </c>
      <c r="L175" s="469" t="e">
        <f>L176+#REF!</f>
        <v>#REF!</v>
      </c>
      <c r="M175" s="469" t="e">
        <f>M176+#REF!</f>
        <v>#REF!</v>
      </c>
      <c r="N175" s="339">
        <f>N176</f>
        <v>1630</v>
      </c>
    </row>
    <row r="176" spans="1:14" ht="32.450000000000003" customHeight="1" thickBot="1">
      <c r="A176" s="503" t="s">
        <v>506</v>
      </c>
      <c r="B176" s="461" t="s">
        <v>288</v>
      </c>
      <c r="C176" s="475" t="s">
        <v>135</v>
      </c>
      <c r="D176" s="475" t="s">
        <v>177</v>
      </c>
      <c r="E176" s="475" t="s">
        <v>490</v>
      </c>
      <c r="F176" s="475" t="s">
        <v>244</v>
      </c>
      <c r="G176" s="504" t="s">
        <v>77</v>
      </c>
      <c r="H176" s="505" t="e">
        <f>[2]роспись!H194</f>
        <v>#REF!</v>
      </c>
      <c r="I176" s="505"/>
      <c r="J176" s="505" t="s">
        <v>186</v>
      </c>
      <c r="K176" s="469" t="e">
        <f>#REF!+#REF!</f>
        <v>#REF!</v>
      </c>
      <c r="L176" s="469" t="e">
        <f>#REF!+#REF!</f>
        <v>#REF!</v>
      </c>
      <c r="M176" s="469" t="e">
        <f>#REF!+#REF!</f>
        <v>#REF!</v>
      </c>
      <c r="N176" s="364">
        <v>1630</v>
      </c>
    </row>
    <row r="177" spans="1:14" ht="20.45" customHeight="1" thickBot="1">
      <c r="A177" s="472" t="s">
        <v>217</v>
      </c>
      <c r="B177" s="435" t="s">
        <v>180</v>
      </c>
      <c r="C177" s="293" t="s">
        <v>135</v>
      </c>
      <c r="D177" s="293" t="s">
        <v>181</v>
      </c>
      <c r="E177" s="293"/>
      <c r="F177" s="293"/>
      <c r="G177" s="444"/>
      <c r="H177" s="445"/>
      <c r="I177" s="446"/>
      <c r="J177" s="446"/>
      <c r="K177" s="436" t="e">
        <f t="shared" ref="K177:N180" si="40">K178</f>
        <v>#REF!</v>
      </c>
      <c r="L177" s="436" t="e">
        <f t="shared" si="40"/>
        <v>#REF!</v>
      </c>
      <c r="M177" s="436" t="e">
        <f t="shared" si="40"/>
        <v>#REF!</v>
      </c>
      <c r="N177" s="376">
        <f t="shared" si="40"/>
        <v>804</v>
      </c>
    </row>
    <row r="178" spans="1:14" ht="22.9" customHeight="1" thickBot="1">
      <c r="A178" s="472" t="s">
        <v>73</v>
      </c>
      <c r="B178" s="463" t="s">
        <v>183</v>
      </c>
      <c r="C178" s="293" t="s">
        <v>135</v>
      </c>
      <c r="D178" s="293" t="s">
        <v>182</v>
      </c>
      <c r="E178" s="293"/>
      <c r="F178" s="293"/>
      <c r="G178" s="479"/>
      <c r="H178" s="480"/>
      <c r="I178" s="481"/>
      <c r="J178" s="481"/>
      <c r="K178" s="436" t="e">
        <f>K179+#REF!</f>
        <v>#REF!</v>
      </c>
      <c r="L178" s="436" t="e">
        <f>L179+#REF!</f>
        <v>#REF!</v>
      </c>
      <c r="M178" s="436" t="e">
        <f>M179+#REF!</f>
        <v>#REF!</v>
      </c>
      <c r="N178" s="357">
        <f t="shared" si="40"/>
        <v>804</v>
      </c>
    </row>
    <row r="179" spans="1:14" ht="27" customHeight="1" thickBot="1">
      <c r="A179" s="472" t="s">
        <v>87</v>
      </c>
      <c r="B179" s="443" t="s">
        <v>440</v>
      </c>
      <c r="C179" s="293" t="s">
        <v>135</v>
      </c>
      <c r="D179" s="293" t="s">
        <v>182</v>
      </c>
      <c r="E179" s="293" t="s">
        <v>439</v>
      </c>
      <c r="F179" s="293"/>
      <c r="G179" s="479"/>
      <c r="H179" s="480"/>
      <c r="I179" s="481"/>
      <c r="J179" s="481"/>
      <c r="K179" s="436">
        <f>K181</f>
        <v>653.9</v>
      </c>
      <c r="L179" s="436">
        <f>L181</f>
        <v>388.9</v>
      </c>
      <c r="M179" s="436">
        <f>M181</f>
        <v>653.9</v>
      </c>
      <c r="N179" s="354">
        <f t="shared" si="40"/>
        <v>804</v>
      </c>
    </row>
    <row r="180" spans="1:14" ht="25.15" customHeight="1" thickBot="1">
      <c r="A180" s="464" t="s">
        <v>218</v>
      </c>
      <c r="B180" s="460" t="s">
        <v>316</v>
      </c>
      <c r="C180" s="439" t="s">
        <v>135</v>
      </c>
      <c r="D180" s="439" t="s">
        <v>182</v>
      </c>
      <c r="E180" s="439" t="s">
        <v>439</v>
      </c>
      <c r="F180" s="439" t="s">
        <v>315</v>
      </c>
      <c r="G180" s="444"/>
      <c r="H180" s="445"/>
      <c r="I180" s="446"/>
      <c r="J180" s="446"/>
      <c r="K180" s="440">
        <v>653.9</v>
      </c>
      <c r="L180" s="440">
        <v>388.9</v>
      </c>
      <c r="M180" s="440">
        <v>653.9</v>
      </c>
      <c r="N180" s="339">
        <f t="shared" si="40"/>
        <v>804</v>
      </c>
    </row>
    <row r="181" spans="1:14" ht="29.45" customHeight="1" thickBot="1">
      <c r="A181" s="464" t="s">
        <v>337</v>
      </c>
      <c r="B181" s="438" t="s">
        <v>288</v>
      </c>
      <c r="C181" s="439" t="s">
        <v>135</v>
      </c>
      <c r="D181" s="439" t="s">
        <v>182</v>
      </c>
      <c r="E181" s="439" t="s">
        <v>439</v>
      </c>
      <c r="F181" s="439" t="s">
        <v>244</v>
      </c>
      <c r="G181" s="444"/>
      <c r="H181" s="445"/>
      <c r="I181" s="446"/>
      <c r="J181" s="446"/>
      <c r="K181" s="440">
        <v>653.9</v>
      </c>
      <c r="L181" s="440">
        <v>388.9</v>
      </c>
      <c r="M181" s="440">
        <v>653.9</v>
      </c>
      <c r="N181" s="339">
        <v>804</v>
      </c>
    </row>
    <row r="182" spans="1:14" ht="21" customHeight="1" thickBot="1">
      <c r="A182" s="448"/>
      <c r="B182" s="508" t="s">
        <v>36</v>
      </c>
      <c r="C182" s="508"/>
      <c r="D182" s="448"/>
      <c r="E182" s="448"/>
      <c r="F182" s="448"/>
      <c r="G182" s="449"/>
      <c r="H182" s="450"/>
      <c r="I182" s="451"/>
      <c r="J182" s="451"/>
      <c r="K182" s="452" t="e">
        <f>K9+K40</f>
        <v>#REF!</v>
      </c>
      <c r="L182" s="452" t="e">
        <f>L9+L40</f>
        <v>#REF!</v>
      </c>
      <c r="M182" s="452" t="e">
        <f>M9+M40</f>
        <v>#REF!</v>
      </c>
      <c r="N182" s="413">
        <f>N9+N40+N35</f>
        <v>218560.84999999998</v>
      </c>
    </row>
  </sheetData>
  <mergeCells count="5">
    <mergeCell ref="A1:N1"/>
    <mergeCell ref="A2:N2"/>
    <mergeCell ref="A5:N5"/>
    <mergeCell ref="A6:N6"/>
    <mergeCell ref="F4:N4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182"/>
  <sheetViews>
    <sheetView tabSelected="1" topLeftCell="A101" workbookViewId="0">
      <selection activeCell="Q115" sqref="Q115"/>
    </sheetView>
  </sheetViews>
  <sheetFormatPr defaultColWidth="9.140625" defaultRowHeight="12.75"/>
  <cols>
    <col min="1" max="1" width="6.28515625" style="9" customWidth="1"/>
    <col min="2" max="2" width="35.42578125" style="8" customWidth="1"/>
    <col min="3" max="3" width="8.42578125" style="8" customWidth="1"/>
    <col min="4" max="4" width="8.42578125" style="9" customWidth="1"/>
    <col min="5" max="5" width="10.85546875" style="8" customWidth="1"/>
    <col min="6" max="6" width="7.85546875" style="8" customWidth="1"/>
    <col min="7" max="7" width="0.140625" style="9" hidden="1" customWidth="1"/>
    <col min="8" max="8" width="8.140625" style="10" hidden="1" customWidth="1"/>
    <col min="9" max="9" width="8" style="114" hidden="1" customWidth="1"/>
    <col min="10" max="10" width="5.140625" style="114" hidden="1" customWidth="1"/>
    <col min="11" max="11" width="11.7109375" style="114" hidden="1" customWidth="1"/>
    <col min="12" max="12" width="11" style="114" hidden="1" customWidth="1"/>
    <col min="13" max="13" width="12.5703125" style="114" hidden="1" customWidth="1"/>
    <col min="14" max="14" width="10" style="114" customWidth="1"/>
    <col min="15" max="15" width="9" style="114" customWidth="1"/>
    <col min="16" max="16" width="6.7109375" style="114" customWidth="1"/>
    <col min="17" max="17" width="11.28515625" style="114" customWidth="1"/>
    <col min="18" max="18" width="9.85546875" style="114" bestFit="1" customWidth="1"/>
    <col min="19" max="20" width="9.140625" style="114" customWidth="1"/>
    <col min="21" max="16384" width="9.140625" style="114"/>
  </cols>
  <sheetData>
    <row r="1" spans="1:20">
      <c r="A1" s="553" t="s">
        <v>555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20">
      <c r="A2" s="558" t="s">
        <v>507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</row>
    <row r="3" spans="1:20">
      <c r="A3" s="229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20">
      <c r="A4" s="229"/>
      <c r="B4" s="115"/>
      <c r="C4" s="115"/>
      <c r="D4" s="115"/>
      <c r="E4" s="115"/>
      <c r="F4" s="557"/>
      <c r="G4" s="557"/>
      <c r="H4" s="557"/>
      <c r="I4" s="557"/>
      <c r="J4" s="557"/>
      <c r="K4" s="557"/>
      <c r="L4" s="557"/>
      <c r="M4" s="557"/>
    </row>
    <row r="5" spans="1:20" ht="19.5" customHeight="1">
      <c r="A5" s="555" t="s">
        <v>284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</row>
    <row r="6" spans="1:20" ht="40.5" customHeight="1">
      <c r="A6" s="556" t="s">
        <v>548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</row>
    <row r="7" spans="1:20" ht="18.75" customHeight="1" thickBot="1">
      <c r="A7" s="230"/>
      <c r="B7" s="231"/>
      <c r="C7" s="231"/>
      <c r="D7" s="230"/>
      <c r="E7" s="230"/>
      <c r="F7" s="232"/>
      <c r="G7" s="232"/>
      <c r="H7" s="233"/>
      <c r="I7" s="115"/>
      <c r="J7" s="115"/>
      <c r="K7" s="115"/>
      <c r="L7" s="115"/>
      <c r="M7" s="115"/>
    </row>
    <row r="8" spans="1:20" ht="60.75" customHeight="1" thickBot="1">
      <c r="A8" s="252" t="s">
        <v>89</v>
      </c>
      <c r="B8" s="248" t="s">
        <v>25</v>
      </c>
      <c r="C8" s="249" t="s">
        <v>136</v>
      </c>
      <c r="D8" s="249" t="s">
        <v>26</v>
      </c>
      <c r="E8" s="249" t="s">
        <v>15</v>
      </c>
      <c r="F8" s="249" t="s">
        <v>27</v>
      </c>
      <c r="G8" s="249" t="s">
        <v>28</v>
      </c>
      <c r="H8" s="250" t="s">
        <v>208</v>
      </c>
      <c r="I8" s="419" t="s">
        <v>209</v>
      </c>
      <c r="J8" s="419" t="s">
        <v>205</v>
      </c>
      <c r="K8" s="250" t="s">
        <v>239</v>
      </c>
      <c r="L8" s="419" t="s">
        <v>282</v>
      </c>
      <c r="M8" s="419" t="s">
        <v>240</v>
      </c>
      <c r="N8" s="420" t="s">
        <v>530</v>
      </c>
      <c r="O8" s="420" t="s">
        <v>529</v>
      </c>
    </row>
    <row r="9" spans="1:20" ht="63" customHeight="1" thickBot="1">
      <c r="A9" s="309" t="s">
        <v>2</v>
      </c>
      <c r="B9" s="310" t="s">
        <v>168</v>
      </c>
      <c r="C9" s="311" t="s">
        <v>154</v>
      </c>
      <c r="D9" s="311"/>
      <c r="E9" s="311"/>
      <c r="F9" s="311"/>
      <c r="G9" s="311"/>
      <c r="H9" s="312" t="e">
        <f>H12+H15</f>
        <v>#REF!</v>
      </c>
      <c r="I9" s="312" t="e">
        <f>I12+I15</f>
        <v>#REF!</v>
      </c>
      <c r="J9" s="312" t="e">
        <f>J12+J15</f>
        <v>#REF!</v>
      </c>
      <c r="K9" s="312" t="e">
        <f>K10+K15</f>
        <v>#REF!</v>
      </c>
      <c r="L9" s="312" t="e">
        <f>L10+L15</f>
        <v>#REF!</v>
      </c>
      <c r="M9" s="312" t="e">
        <f>M10+M15</f>
        <v>#REF!</v>
      </c>
      <c r="N9" s="396">
        <f>N10</f>
        <v>5260.6999999999989</v>
      </c>
      <c r="O9" s="396">
        <f>O10</f>
        <v>5450.5</v>
      </c>
    </row>
    <row r="10" spans="1:20" ht="50.25" customHeight="1" thickBot="1">
      <c r="A10" s="276" t="s">
        <v>161</v>
      </c>
      <c r="B10" s="280" t="s">
        <v>74</v>
      </c>
      <c r="C10" s="277" t="s">
        <v>154</v>
      </c>
      <c r="D10" s="277" t="s">
        <v>14</v>
      </c>
      <c r="E10" s="277"/>
      <c r="F10" s="277"/>
      <c r="G10" s="277"/>
      <c r="H10" s="278" t="e">
        <f>H12+H15+#REF!</f>
        <v>#REF!</v>
      </c>
      <c r="I10" s="278" t="e">
        <f>I12+I15</f>
        <v>#REF!</v>
      </c>
      <c r="J10" s="278" t="e">
        <f>J12+J15</f>
        <v>#REF!</v>
      </c>
      <c r="K10" s="278" t="e">
        <f>K12+K44+#REF!</f>
        <v>#REF!</v>
      </c>
      <c r="L10" s="278" t="e">
        <f>L12+L44+#REF!</f>
        <v>#REF!</v>
      </c>
      <c r="M10" s="278" t="e">
        <f>M12+M44+#REF!</f>
        <v>#REF!</v>
      </c>
      <c r="N10" s="366">
        <f>N12+N15+N27</f>
        <v>5260.6999999999989</v>
      </c>
      <c r="O10" s="366">
        <f>O12+O15+O27</f>
        <v>5450.5</v>
      </c>
    </row>
    <row r="11" spans="1:20" ht="64.5" customHeight="1">
      <c r="A11" s="301" t="s">
        <v>62</v>
      </c>
      <c r="B11" s="301" t="s">
        <v>293</v>
      </c>
      <c r="C11" s="254" t="s">
        <v>154</v>
      </c>
      <c r="D11" s="254" t="s">
        <v>43</v>
      </c>
      <c r="E11" s="254"/>
      <c r="F11" s="254"/>
      <c r="G11" s="254"/>
      <c r="H11" s="279"/>
      <c r="I11" s="279"/>
      <c r="J11" s="279"/>
      <c r="K11" s="279"/>
      <c r="L11" s="279"/>
      <c r="M11" s="279"/>
      <c r="N11" s="357">
        <f t="shared" ref="N11:O13" si="0">N12</f>
        <v>1493.1</v>
      </c>
      <c r="O11" s="357">
        <f t="shared" si="0"/>
        <v>1546.4</v>
      </c>
    </row>
    <row r="12" spans="1:20" ht="49.5" customHeight="1">
      <c r="A12" s="281" t="s">
        <v>45</v>
      </c>
      <c r="B12" s="281" t="s">
        <v>155</v>
      </c>
      <c r="C12" s="255" t="s">
        <v>154</v>
      </c>
      <c r="D12" s="255" t="s">
        <v>43</v>
      </c>
      <c r="E12" s="255" t="s">
        <v>416</v>
      </c>
      <c r="F12" s="255"/>
      <c r="G12" s="255"/>
      <c r="H12" s="256">
        <f t="shared" ref="H12:M12" si="1">H14</f>
        <v>753.2</v>
      </c>
      <c r="I12" s="256">
        <f t="shared" si="1"/>
        <v>530.70000000000005</v>
      </c>
      <c r="J12" s="256">
        <f t="shared" si="1"/>
        <v>753.2</v>
      </c>
      <c r="K12" s="256">
        <f t="shared" si="1"/>
        <v>918.9</v>
      </c>
      <c r="L12" s="256">
        <f t="shared" si="1"/>
        <v>606.1</v>
      </c>
      <c r="M12" s="256">
        <f t="shared" si="1"/>
        <v>918.9</v>
      </c>
      <c r="N12" s="354">
        <f t="shared" si="0"/>
        <v>1493.1</v>
      </c>
      <c r="O12" s="354">
        <f t="shared" si="0"/>
        <v>1546.4</v>
      </c>
    </row>
    <row r="13" spans="1:20" ht="120" customHeight="1">
      <c r="A13" s="283" t="s">
        <v>44</v>
      </c>
      <c r="B13" s="283" t="s">
        <v>311</v>
      </c>
      <c r="C13" s="259" t="s">
        <v>154</v>
      </c>
      <c r="D13" s="259" t="s">
        <v>43</v>
      </c>
      <c r="E13" s="259" t="s">
        <v>416</v>
      </c>
      <c r="F13" s="259" t="s">
        <v>309</v>
      </c>
      <c r="G13" s="259"/>
      <c r="H13" s="260" t="e">
        <f>[2]роспись!H9</f>
        <v>#REF!</v>
      </c>
      <c r="I13" s="260">
        <v>530.70000000000005</v>
      </c>
      <c r="J13" s="260">
        <v>753.2</v>
      </c>
      <c r="K13" s="260">
        <v>918.9</v>
      </c>
      <c r="L13" s="260">
        <v>606.1</v>
      </c>
      <c r="M13" s="260">
        <v>918.9</v>
      </c>
      <c r="N13" s="378">
        <f t="shared" si="0"/>
        <v>1493.1</v>
      </c>
      <c r="O13" s="354">
        <f t="shared" si="0"/>
        <v>1546.4</v>
      </c>
      <c r="S13" s="235"/>
      <c r="T13" s="235"/>
    </row>
    <row r="14" spans="1:20" ht="57.75" customHeight="1">
      <c r="A14" s="283" t="s">
        <v>317</v>
      </c>
      <c r="B14" s="283" t="s">
        <v>312</v>
      </c>
      <c r="C14" s="259" t="s">
        <v>154</v>
      </c>
      <c r="D14" s="259" t="s">
        <v>43</v>
      </c>
      <c r="E14" s="259" t="s">
        <v>416</v>
      </c>
      <c r="F14" s="259" t="s">
        <v>310</v>
      </c>
      <c r="G14" s="259"/>
      <c r="H14" s="260">
        <f>[2]роспись!H10</f>
        <v>753.2</v>
      </c>
      <c r="I14" s="260">
        <v>530.70000000000005</v>
      </c>
      <c r="J14" s="260">
        <v>753.2</v>
      </c>
      <c r="K14" s="260">
        <v>918.9</v>
      </c>
      <c r="L14" s="260">
        <v>606.1</v>
      </c>
      <c r="M14" s="260">
        <v>918.9</v>
      </c>
      <c r="N14" s="339">
        <v>1493.1</v>
      </c>
      <c r="O14" s="339">
        <v>1546.4</v>
      </c>
    </row>
    <row r="15" spans="1:20" ht="61.5" customHeight="1">
      <c r="A15" s="281" t="s">
        <v>3</v>
      </c>
      <c r="B15" s="281" t="s">
        <v>203</v>
      </c>
      <c r="C15" s="255" t="s">
        <v>154</v>
      </c>
      <c r="D15" s="255" t="s">
        <v>29</v>
      </c>
      <c r="E15" s="255"/>
      <c r="F15" s="255"/>
      <c r="G15" s="255"/>
      <c r="H15" s="256" t="e">
        <f>H24</f>
        <v>#REF!</v>
      </c>
      <c r="I15" s="256" t="e">
        <f>I24</f>
        <v>#REF!</v>
      </c>
      <c r="J15" s="256" t="e">
        <f>J24</f>
        <v>#REF!</v>
      </c>
      <c r="K15" s="256" t="e">
        <f>K24+K17</f>
        <v>#REF!</v>
      </c>
      <c r="L15" s="256" t="e">
        <f>L24+L17</f>
        <v>#REF!</v>
      </c>
      <c r="M15" s="256" t="e">
        <f>M24+M17</f>
        <v>#REF!</v>
      </c>
      <c r="N15" s="354">
        <f>N16</f>
        <v>3676.7</v>
      </c>
      <c r="O15" s="354">
        <f>O16</f>
        <v>3809.4</v>
      </c>
      <c r="S15" s="235"/>
      <c r="T15" s="235"/>
    </row>
    <row r="16" spans="1:20" ht="30" customHeight="1">
      <c r="A16" s="281" t="s">
        <v>172</v>
      </c>
      <c r="B16" s="302" t="s">
        <v>445</v>
      </c>
      <c r="C16" s="262" t="s">
        <v>154</v>
      </c>
      <c r="D16" s="262" t="s">
        <v>29</v>
      </c>
      <c r="E16" s="255" t="s">
        <v>417</v>
      </c>
      <c r="F16" s="262"/>
      <c r="G16" s="255"/>
      <c r="H16" s="256" t="e">
        <f>#REF!</f>
        <v>#REF!</v>
      </c>
      <c r="I16" s="256" t="e">
        <f>#REF!</f>
        <v>#REF!</v>
      </c>
      <c r="J16" s="256" t="e">
        <f>#REF!</f>
        <v>#REF!</v>
      </c>
      <c r="K16" s="256" t="e">
        <f>#REF!</f>
        <v>#REF!</v>
      </c>
      <c r="L16" s="256" t="e">
        <f>#REF!</f>
        <v>#REF!</v>
      </c>
      <c r="M16" s="256" t="e">
        <f>#REF!</f>
        <v>#REF!</v>
      </c>
      <c r="N16" s="354">
        <f>N24+N17</f>
        <v>3676.7</v>
      </c>
      <c r="O16" s="354">
        <f>O24+O17</f>
        <v>3809.4</v>
      </c>
      <c r="R16" s="235"/>
      <c r="S16" s="235"/>
      <c r="T16" s="235"/>
    </row>
    <row r="17" spans="1:18" ht="28.9" customHeight="1">
      <c r="A17" s="281" t="s">
        <v>174</v>
      </c>
      <c r="B17" s="281" t="s">
        <v>242</v>
      </c>
      <c r="C17" s="255" t="s">
        <v>154</v>
      </c>
      <c r="D17" s="255" t="s">
        <v>29</v>
      </c>
      <c r="E17" s="255" t="s">
        <v>441</v>
      </c>
      <c r="F17" s="255"/>
      <c r="G17" s="255"/>
      <c r="H17" s="256"/>
      <c r="I17" s="256"/>
      <c r="J17" s="256"/>
      <c r="K17" s="256" t="e">
        <f>K19+#REF!</f>
        <v>#REF!</v>
      </c>
      <c r="L17" s="256" t="e">
        <f>L19+#REF!</f>
        <v>#REF!</v>
      </c>
      <c r="M17" s="256" t="e">
        <f>M19+#REF!</f>
        <v>#REF!</v>
      </c>
      <c r="N17" s="354">
        <f>N19+N21+N23</f>
        <v>3505.2</v>
      </c>
      <c r="O17" s="354">
        <f>O19+O21+O23</f>
        <v>3630.9</v>
      </c>
    </row>
    <row r="18" spans="1:18" ht="50.25" customHeight="1">
      <c r="A18" s="283" t="s">
        <v>328</v>
      </c>
      <c r="B18" s="291" t="s">
        <v>313</v>
      </c>
      <c r="C18" s="259" t="s">
        <v>154</v>
      </c>
      <c r="D18" s="259" t="s">
        <v>29</v>
      </c>
      <c r="E18" s="259" t="s">
        <v>441</v>
      </c>
      <c r="F18" s="259" t="s">
        <v>309</v>
      </c>
      <c r="G18" s="259"/>
      <c r="H18" s="260"/>
      <c r="I18" s="260"/>
      <c r="J18" s="260"/>
      <c r="K18" s="260">
        <v>519.5</v>
      </c>
      <c r="L18" s="260">
        <v>330.8</v>
      </c>
      <c r="M18" s="260">
        <v>519.70000000000005</v>
      </c>
      <c r="N18" s="378">
        <f>N19</f>
        <v>2468.6</v>
      </c>
      <c r="O18" s="378">
        <f>O19</f>
        <v>2551.9</v>
      </c>
    </row>
    <row r="19" spans="1:18" ht="53.25" customHeight="1">
      <c r="A19" s="283" t="s">
        <v>446</v>
      </c>
      <c r="B19" s="291" t="s">
        <v>314</v>
      </c>
      <c r="C19" s="259" t="s">
        <v>154</v>
      </c>
      <c r="D19" s="259" t="s">
        <v>29</v>
      </c>
      <c r="E19" s="259" t="s">
        <v>441</v>
      </c>
      <c r="F19" s="259" t="s">
        <v>310</v>
      </c>
      <c r="G19" s="259"/>
      <c r="H19" s="260"/>
      <c r="I19" s="260"/>
      <c r="J19" s="260"/>
      <c r="K19" s="260">
        <v>519.5</v>
      </c>
      <c r="L19" s="260">
        <v>330.8</v>
      </c>
      <c r="M19" s="260">
        <v>519.70000000000005</v>
      </c>
      <c r="N19" s="339">
        <v>2468.6</v>
      </c>
      <c r="O19" s="339">
        <v>2551.9</v>
      </c>
    </row>
    <row r="20" spans="1:18" ht="44.25" customHeight="1">
      <c r="A20" s="283" t="s">
        <v>447</v>
      </c>
      <c r="B20" s="282" t="s">
        <v>316</v>
      </c>
      <c r="C20" s="259" t="s">
        <v>154</v>
      </c>
      <c r="D20" s="259" t="s">
        <v>29</v>
      </c>
      <c r="E20" s="259" t="s">
        <v>441</v>
      </c>
      <c r="F20" s="259" t="s">
        <v>315</v>
      </c>
      <c r="G20" s="259"/>
      <c r="H20" s="260"/>
      <c r="I20" s="260"/>
      <c r="J20" s="260"/>
      <c r="K20" s="260">
        <v>519.5</v>
      </c>
      <c r="L20" s="260">
        <v>330.8</v>
      </c>
      <c r="M20" s="260">
        <v>519.70000000000005</v>
      </c>
      <c r="N20" s="339">
        <f>N21</f>
        <v>1035.5</v>
      </c>
      <c r="O20" s="339">
        <f>O21</f>
        <v>1077.9000000000001</v>
      </c>
      <c r="R20" s="235"/>
    </row>
    <row r="21" spans="1:18" ht="68.25" customHeight="1">
      <c r="A21" s="283" t="s">
        <v>448</v>
      </c>
      <c r="B21" s="283" t="s">
        <v>288</v>
      </c>
      <c r="C21" s="259" t="s">
        <v>154</v>
      </c>
      <c r="D21" s="259" t="s">
        <v>29</v>
      </c>
      <c r="E21" s="259" t="s">
        <v>441</v>
      </c>
      <c r="F21" s="259" t="s">
        <v>244</v>
      </c>
      <c r="G21" s="259"/>
      <c r="H21" s="260"/>
      <c r="I21" s="260"/>
      <c r="J21" s="260"/>
      <c r="K21" s="260">
        <v>519.5</v>
      </c>
      <c r="L21" s="260">
        <v>330.8</v>
      </c>
      <c r="M21" s="260">
        <v>519.70000000000005</v>
      </c>
      <c r="N21" s="339">
        <v>1035.5</v>
      </c>
      <c r="O21" s="339">
        <v>1077.9000000000001</v>
      </c>
    </row>
    <row r="22" spans="1:18" ht="32.25" customHeight="1">
      <c r="A22" s="283" t="s">
        <v>464</v>
      </c>
      <c r="B22" s="282" t="s">
        <v>321</v>
      </c>
      <c r="C22" s="259" t="s">
        <v>154</v>
      </c>
      <c r="D22" s="259" t="s">
        <v>29</v>
      </c>
      <c r="E22" s="259" t="s">
        <v>441</v>
      </c>
      <c r="F22" s="259" t="s">
        <v>320</v>
      </c>
      <c r="G22" s="259"/>
      <c r="H22" s="260"/>
      <c r="I22" s="260"/>
      <c r="J22" s="260"/>
      <c r="K22" s="260"/>
      <c r="L22" s="260"/>
      <c r="M22" s="260"/>
      <c r="N22" s="339">
        <f>N23</f>
        <v>1.1000000000000001</v>
      </c>
      <c r="O22" s="339">
        <f>O23</f>
        <v>1.1000000000000001</v>
      </c>
    </row>
    <row r="23" spans="1:18" ht="37.5" customHeight="1">
      <c r="A23" s="283" t="s">
        <v>465</v>
      </c>
      <c r="B23" s="313" t="s">
        <v>414</v>
      </c>
      <c r="C23" s="259" t="s">
        <v>154</v>
      </c>
      <c r="D23" s="259" t="s">
        <v>29</v>
      </c>
      <c r="E23" s="259" t="s">
        <v>441</v>
      </c>
      <c r="F23" s="259" t="s">
        <v>322</v>
      </c>
      <c r="G23" s="259"/>
      <c r="H23" s="260"/>
      <c r="I23" s="260"/>
      <c r="J23" s="260"/>
      <c r="K23" s="260"/>
      <c r="L23" s="260"/>
      <c r="M23" s="260"/>
      <c r="N23" s="339">
        <v>1.1000000000000001</v>
      </c>
      <c r="O23" s="339">
        <v>1.1000000000000001</v>
      </c>
    </row>
    <row r="24" spans="1:18" ht="68.25" customHeight="1">
      <c r="A24" s="281" t="s">
        <v>396</v>
      </c>
      <c r="B24" s="302" t="s">
        <v>223</v>
      </c>
      <c r="C24" s="262" t="s">
        <v>154</v>
      </c>
      <c r="D24" s="262" t="s">
        <v>29</v>
      </c>
      <c r="E24" s="255" t="s">
        <v>442</v>
      </c>
      <c r="F24" s="262"/>
      <c r="G24" s="255"/>
      <c r="H24" s="256" t="e">
        <f>#REF!</f>
        <v>#REF!</v>
      </c>
      <c r="I24" s="256" t="e">
        <f>#REF!</f>
        <v>#REF!</v>
      </c>
      <c r="J24" s="256" t="e">
        <f>#REF!</f>
        <v>#REF!</v>
      </c>
      <c r="K24" s="256" t="e">
        <f>#REF!</f>
        <v>#REF!</v>
      </c>
      <c r="L24" s="256" t="e">
        <f>#REF!</f>
        <v>#REF!</v>
      </c>
      <c r="M24" s="256" t="e">
        <f>#REF!</f>
        <v>#REF!</v>
      </c>
      <c r="N24" s="379">
        <f t="shared" ref="N24:O25" si="2">N25</f>
        <v>171.5</v>
      </c>
      <c r="O24" s="379">
        <f t="shared" si="2"/>
        <v>178.5</v>
      </c>
    </row>
    <row r="25" spans="1:18" ht="51" customHeight="1">
      <c r="A25" s="283" t="s">
        <v>449</v>
      </c>
      <c r="B25" s="283" t="s">
        <v>311</v>
      </c>
      <c r="C25" s="259" t="s">
        <v>154</v>
      </c>
      <c r="D25" s="259" t="s">
        <v>29</v>
      </c>
      <c r="E25" s="259" t="s">
        <v>442</v>
      </c>
      <c r="F25" s="259" t="s">
        <v>309</v>
      </c>
      <c r="G25" s="259"/>
      <c r="H25" s="260" t="e">
        <f>[2]роспись!H13</f>
        <v>#REF!</v>
      </c>
      <c r="I25" s="260">
        <v>530.70000000000005</v>
      </c>
      <c r="J25" s="260">
        <v>753.2</v>
      </c>
      <c r="K25" s="260">
        <v>918.9</v>
      </c>
      <c r="L25" s="260">
        <v>606.1</v>
      </c>
      <c r="M25" s="260">
        <v>918.9</v>
      </c>
      <c r="N25" s="339">
        <f t="shared" si="2"/>
        <v>171.5</v>
      </c>
      <c r="O25" s="339">
        <f t="shared" si="2"/>
        <v>178.5</v>
      </c>
    </row>
    <row r="26" spans="1:18" ht="27" customHeight="1">
      <c r="A26" s="283" t="s">
        <v>450</v>
      </c>
      <c r="B26" s="283" t="s">
        <v>312</v>
      </c>
      <c r="C26" s="259" t="s">
        <v>154</v>
      </c>
      <c r="D26" s="259" t="s">
        <v>29</v>
      </c>
      <c r="E26" s="259" t="s">
        <v>442</v>
      </c>
      <c r="F26" s="259" t="s">
        <v>310</v>
      </c>
      <c r="G26" s="259"/>
      <c r="H26" s="260" t="e">
        <f>[2]роспись!H14</f>
        <v>#REF!</v>
      </c>
      <c r="I26" s="260">
        <v>530.70000000000005</v>
      </c>
      <c r="J26" s="260">
        <v>753.2</v>
      </c>
      <c r="K26" s="260">
        <v>918.9</v>
      </c>
      <c r="L26" s="260">
        <v>606.1</v>
      </c>
      <c r="M26" s="260">
        <v>918.9</v>
      </c>
      <c r="N26" s="339">
        <v>171.5</v>
      </c>
      <c r="O26" s="339">
        <v>178.5</v>
      </c>
    </row>
    <row r="27" spans="1:18" ht="15" customHeight="1">
      <c r="A27" s="380" t="s">
        <v>47</v>
      </c>
      <c r="B27" s="281" t="s">
        <v>74</v>
      </c>
      <c r="C27" s="259" t="s">
        <v>154</v>
      </c>
      <c r="D27" s="259" t="s">
        <v>14</v>
      </c>
      <c r="E27" s="259"/>
      <c r="F27" s="259"/>
      <c r="G27" s="259"/>
      <c r="H27" s="260"/>
      <c r="I27" s="260"/>
      <c r="J27" s="260"/>
      <c r="K27" s="260"/>
      <c r="L27" s="260"/>
      <c r="M27" s="260"/>
      <c r="N27" s="354">
        <f>N28</f>
        <v>90.9</v>
      </c>
      <c r="O27" s="354">
        <f>O28</f>
        <v>94.7</v>
      </c>
    </row>
    <row r="28" spans="1:18" ht="90.75" customHeight="1">
      <c r="A28" s="381" t="s">
        <v>62</v>
      </c>
      <c r="B28" s="304" t="s">
        <v>247</v>
      </c>
      <c r="C28" s="255" t="s">
        <v>154</v>
      </c>
      <c r="D28" s="255" t="s">
        <v>176</v>
      </c>
      <c r="E28" s="255" t="s">
        <v>423</v>
      </c>
      <c r="F28" s="255"/>
      <c r="G28" s="259"/>
      <c r="H28" s="260">
        <f>H30</f>
        <v>70</v>
      </c>
      <c r="I28" s="260">
        <f t="shared" ref="I28:O28" si="3">I30</f>
        <v>0</v>
      </c>
      <c r="J28" s="260">
        <f t="shared" si="3"/>
        <v>20</v>
      </c>
      <c r="K28" s="256">
        <f t="shared" si="3"/>
        <v>60</v>
      </c>
      <c r="L28" s="256">
        <f t="shared" si="3"/>
        <v>30</v>
      </c>
      <c r="M28" s="256">
        <f t="shared" si="3"/>
        <v>60</v>
      </c>
      <c r="N28" s="379">
        <f t="shared" si="3"/>
        <v>90.9</v>
      </c>
      <c r="O28" s="379">
        <f t="shared" si="3"/>
        <v>94.7</v>
      </c>
    </row>
    <row r="29" spans="1:18" ht="33.75" customHeight="1">
      <c r="A29" s="330" t="s">
        <v>45</v>
      </c>
      <c r="B29" s="314" t="s">
        <v>321</v>
      </c>
      <c r="C29" s="259" t="s">
        <v>154</v>
      </c>
      <c r="D29" s="259" t="s">
        <v>176</v>
      </c>
      <c r="E29" s="259" t="s">
        <v>423</v>
      </c>
      <c r="F29" s="259" t="s">
        <v>320</v>
      </c>
      <c r="G29" s="259"/>
      <c r="H29" s="260">
        <v>70</v>
      </c>
      <c r="I29" s="260"/>
      <c r="J29" s="260">
        <v>20</v>
      </c>
      <c r="K29" s="260">
        <v>60</v>
      </c>
      <c r="L29" s="260">
        <v>30</v>
      </c>
      <c r="M29" s="260">
        <v>60</v>
      </c>
      <c r="N29" s="339">
        <f>N30</f>
        <v>90.9</v>
      </c>
      <c r="O29" s="339">
        <f>O30</f>
        <v>94.7</v>
      </c>
    </row>
    <row r="30" spans="1:18" ht="49.5" customHeight="1" thickBot="1">
      <c r="A30" s="330" t="s">
        <v>44</v>
      </c>
      <c r="B30" s="314" t="s">
        <v>323</v>
      </c>
      <c r="C30" s="259" t="s">
        <v>154</v>
      </c>
      <c r="D30" s="259" t="s">
        <v>176</v>
      </c>
      <c r="E30" s="259" t="s">
        <v>423</v>
      </c>
      <c r="F30" s="259" t="s">
        <v>322</v>
      </c>
      <c r="G30" s="259"/>
      <c r="H30" s="260">
        <v>70</v>
      </c>
      <c r="I30" s="260"/>
      <c r="J30" s="260">
        <v>20</v>
      </c>
      <c r="K30" s="260">
        <v>60</v>
      </c>
      <c r="L30" s="260">
        <v>30</v>
      </c>
      <c r="M30" s="260">
        <v>60</v>
      </c>
      <c r="N30" s="339">
        <v>90.9</v>
      </c>
      <c r="O30" s="339">
        <v>94.7</v>
      </c>
    </row>
    <row r="31" spans="1:18" ht="27" hidden="1" customHeight="1">
      <c r="A31" s="283" t="s">
        <v>482</v>
      </c>
      <c r="B31" s="281" t="s">
        <v>74</v>
      </c>
      <c r="C31" s="255" t="s">
        <v>477</v>
      </c>
      <c r="D31" s="255" t="s">
        <v>14</v>
      </c>
      <c r="E31" s="259"/>
      <c r="F31" s="259"/>
      <c r="G31" s="259"/>
      <c r="H31" s="260"/>
      <c r="I31" s="260"/>
      <c r="J31" s="260"/>
      <c r="K31" s="260"/>
      <c r="L31" s="260"/>
      <c r="M31" s="260"/>
      <c r="N31" s="354"/>
      <c r="O31" s="354"/>
    </row>
    <row r="32" spans="1:18" ht="24.75" hidden="1" customHeight="1">
      <c r="A32" s="381" t="s">
        <v>62</v>
      </c>
      <c r="B32" s="304" t="s">
        <v>476</v>
      </c>
      <c r="C32" s="269" t="s">
        <v>477</v>
      </c>
      <c r="D32" s="255" t="s">
        <v>478</v>
      </c>
      <c r="E32" s="255" t="s">
        <v>481</v>
      </c>
      <c r="F32" s="255"/>
      <c r="G32" s="255"/>
      <c r="H32" s="255"/>
      <c r="I32" s="255"/>
      <c r="J32" s="255"/>
      <c r="K32" s="255"/>
      <c r="L32" s="255"/>
      <c r="M32" s="255"/>
      <c r="N32" s="354"/>
      <c r="O32" s="354"/>
    </row>
    <row r="33" spans="1:18" ht="23.25" hidden="1" customHeight="1">
      <c r="A33" s="330" t="s">
        <v>45</v>
      </c>
      <c r="B33" s="315" t="s">
        <v>479</v>
      </c>
      <c r="C33" s="267" t="s">
        <v>477</v>
      </c>
      <c r="D33" s="267" t="s">
        <v>478</v>
      </c>
      <c r="E33" s="267" t="s">
        <v>481</v>
      </c>
      <c r="F33" s="267" t="s">
        <v>315</v>
      </c>
      <c r="G33" s="316"/>
      <c r="H33" s="317"/>
      <c r="I33" s="317"/>
      <c r="J33" s="317"/>
      <c r="K33" s="382"/>
      <c r="L33" s="383"/>
      <c r="M33" s="383"/>
      <c r="N33" s="339"/>
      <c r="O33" s="339"/>
    </row>
    <row r="34" spans="1:18" ht="16.149999999999999" hidden="1" customHeight="1">
      <c r="A34" s="331" t="s">
        <v>44</v>
      </c>
      <c r="B34" s="318" t="s">
        <v>480</v>
      </c>
      <c r="C34" s="319" t="s">
        <v>477</v>
      </c>
      <c r="D34" s="319" t="s">
        <v>478</v>
      </c>
      <c r="E34" s="319" t="s">
        <v>481</v>
      </c>
      <c r="F34" s="319" t="s">
        <v>244</v>
      </c>
      <c r="G34" s="320"/>
      <c r="H34" s="321"/>
      <c r="I34" s="321"/>
      <c r="J34" s="321"/>
      <c r="K34" s="397"/>
      <c r="L34" s="398"/>
      <c r="M34" s="398"/>
      <c r="N34" s="364"/>
      <c r="O34" s="364"/>
    </row>
    <row r="35" spans="1:18" ht="27" customHeight="1" thickBot="1">
      <c r="A35" s="322" t="s">
        <v>47</v>
      </c>
      <c r="B35" s="310" t="s">
        <v>522</v>
      </c>
      <c r="C35" s="311" t="s">
        <v>477</v>
      </c>
      <c r="D35" s="311"/>
      <c r="E35" s="311"/>
      <c r="F35" s="311"/>
      <c r="G35" s="323"/>
      <c r="H35" s="324"/>
      <c r="I35" s="324"/>
      <c r="J35" s="324"/>
      <c r="K35" s="401"/>
      <c r="L35" s="402"/>
      <c r="M35" s="402"/>
      <c r="N35" s="366">
        <f t="shared" ref="N35:O36" si="4">N36</f>
        <v>1697.5</v>
      </c>
      <c r="O35" s="366">
        <f t="shared" si="4"/>
        <v>1763.6999999999998</v>
      </c>
      <c r="Q35" s="235"/>
    </row>
    <row r="36" spans="1:18" ht="46.5" customHeight="1" thickBot="1">
      <c r="A36" s="276" t="s">
        <v>161</v>
      </c>
      <c r="B36" s="280" t="s">
        <v>74</v>
      </c>
      <c r="C36" s="277" t="s">
        <v>477</v>
      </c>
      <c r="D36" s="277" t="s">
        <v>14</v>
      </c>
      <c r="E36" s="403"/>
      <c r="F36" s="403"/>
      <c r="G36" s="323"/>
      <c r="H36" s="324"/>
      <c r="I36" s="324"/>
      <c r="J36" s="324"/>
      <c r="K36" s="401"/>
      <c r="L36" s="402"/>
      <c r="M36" s="402"/>
      <c r="N36" s="366">
        <f t="shared" si="4"/>
        <v>1697.5</v>
      </c>
      <c r="O36" s="366">
        <f t="shared" si="4"/>
        <v>1763.6999999999998</v>
      </c>
    </row>
    <row r="37" spans="1:18" ht="30.75" customHeight="1">
      <c r="A37" s="301" t="s">
        <v>62</v>
      </c>
      <c r="B37" s="301" t="s">
        <v>476</v>
      </c>
      <c r="C37" s="254" t="s">
        <v>477</v>
      </c>
      <c r="D37" s="254" t="s">
        <v>478</v>
      </c>
      <c r="E37" s="254" t="s">
        <v>523</v>
      </c>
      <c r="F37" s="254"/>
      <c r="G37" s="325"/>
      <c r="H37" s="326"/>
      <c r="I37" s="326"/>
      <c r="J37" s="326"/>
      <c r="K37" s="399"/>
      <c r="L37" s="400"/>
      <c r="M37" s="400"/>
      <c r="N37" s="360">
        <f>N38+N39</f>
        <v>1697.5</v>
      </c>
      <c r="O37" s="360">
        <f>O38+O39</f>
        <v>1763.6999999999998</v>
      </c>
      <c r="R37" s="235"/>
    </row>
    <row r="38" spans="1:18" s="2" customFormat="1" ht="57.75" customHeight="1">
      <c r="A38" s="281" t="s">
        <v>45</v>
      </c>
      <c r="B38" s="314" t="s">
        <v>514</v>
      </c>
      <c r="C38" s="255" t="s">
        <v>477</v>
      </c>
      <c r="D38" s="255" t="s">
        <v>478</v>
      </c>
      <c r="E38" s="255" t="s">
        <v>523</v>
      </c>
      <c r="F38" s="255" t="s">
        <v>310</v>
      </c>
      <c r="G38" s="316"/>
      <c r="H38" s="317"/>
      <c r="I38" s="317"/>
      <c r="J38" s="317"/>
      <c r="K38" s="382"/>
      <c r="L38" s="383"/>
      <c r="M38" s="383"/>
      <c r="N38" s="378">
        <v>1172.0999999999999</v>
      </c>
      <c r="O38" s="378">
        <v>1216.8</v>
      </c>
    </row>
    <row r="39" spans="1:18" ht="39" customHeight="1" thickBot="1">
      <c r="A39" s="404" t="s">
        <v>63</v>
      </c>
      <c r="B39" s="405" t="s">
        <v>516</v>
      </c>
      <c r="C39" s="297" t="s">
        <v>477</v>
      </c>
      <c r="D39" s="297" t="s">
        <v>478</v>
      </c>
      <c r="E39" s="297" t="s">
        <v>523</v>
      </c>
      <c r="F39" s="297" t="s">
        <v>244</v>
      </c>
      <c r="G39" s="320"/>
      <c r="H39" s="321"/>
      <c r="I39" s="321"/>
      <c r="J39" s="321"/>
      <c r="K39" s="397"/>
      <c r="L39" s="398"/>
      <c r="M39" s="398"/>
      <c r="N39" s="364">
        <v>525.4</v>
      </c>
      <c r="O39" s="364">
        <v>546.9</v>
      </c>
    </row>
    <row r="40" spans="1:18" ht="36.75" thickBot="1">
      <c r="A40" s="322" t="s">
        <v>482</v>
      </c>
      <c r="B40" s="310" t="s">
        <v>169</v>
      </c>
      <c r="C40" s="311" t="s">
        <v>135</v>
      </c>
      <c r="D40" s="311"/>
      <c r="E40" s="311"/>
      <c r="F40" s="311"/>
      <c r="G40" s="277"/>
      <c r="H40" s="278" t="e">
        <f>H41+#REF!+#REF!</f>
        <v>#REF!</v>
      </c>
      <c r="I40" s="278" t="e">
        <f>I41+#REF!+#REF!</f>
        <v>#REF!</v>
      </c>
      <c r="J40" s="278" t="e">
        <f>J41+#REF!+#REF!</f>
        <v>#REF!</v>
      </c>
      <c r="K40" s="312" t="e">
        <f>K41+K91+K111+K128+K140+K159+#REF!+K177+K101</f>
        <v>#REF!</v>
      </c>
      <c r="L40" s="312" t="e">
        <f>L41+L91+L111+L128+L140+L159+#REF!+L177+L101</f>
        <v>#REF!</v>
      </c>
      <c r="M40" s="312" t="e">
        <f>M41+M91+M111+M128+M140+M159+#REF!+M177+M101</f>
        <v>#REF!</v>
      </c>
      <c r="N40" s="396">
        <f>N41+N91+N96+N111+N128+N140+N160+N165+N168+N177</f>
        <v>167739.40000000002</v>
      </c>
      <c r="O40" s="396" t="e">
        <f>O41+O91+O96+O111+O128+O140+O160+O165+O168+O177</f>
        <v>#VALUE!</v>
      </c>
    </row>
    <row r="41" spans="1:18" ht="25.9" customHeight="1" thickBot="1">
      <c r="A41" s="276" t="s">
        <v>161</v>
      </c>
      <c r="B41" s="280" t="s">
        <v>74</v>
      </c>
      <c r="C41" s="277" t="s">
        <v>135</v>
      </c>
      <c r="D41" s="277" t="s">
        <v>14</v>
      </c>
      <c r="E41" s="277"/>
      <c r="F41" s="277"/>
      <c r="G41" s="277"/>
      <c r="H41" s="278" t="e">
        <f>H42+#REF!+H46</f>
        <v>#REF!</v>
      </c>
      <c r="I41" s="278" t="e">
        <f>I42+#REF!</f>
        <v>#REF!</v>
      </c>
      <c r="J41" s="278" t="e">
        <f>J42+#REF!</f>
        <v>#REF!</v>
      </c>
      <c r="K41" s="278" t="e">
        <f t="shared" ref="K41:O41" si="5">K42+K59+K63</f>
        <v>#REF!</v>
      </c>
      <c r="L41" s="278" t="e">
        <f t="shared" si="5"/>
        <v>#REF!</v>
      </c>
      <c r="M41" s="278" t="e">
        <f t="shared" si="5"/>
        <v>#REF!</v>
      </c>
      <c r="N41" s="376">
        <f t="shared" si="5"/>
        <v>15029.099999999999</v>
      </c>
      <c r="O41" s="376">
        <f t="shared" si="5"/>
        <v>15607</v>
      </c>
      <c r="Q41" s="235"/>
      <c r="R41" s="235"/>
    </row>
    <row r="42" spans="1:18" ht="99.75" customHeight="1">
      <c r="A42" s="335" t="s">
        <v>8</v>
      </c>
      <c r="B42" s="301" t="s">
        <v>243</v>
      </c>
      <c r="C42" s="254" t="s">
        <v>135</v>
      </c>
      <c r="D42" s="254" t="s">
        <v>46</v>
      </c>
      <c r="E42" s="254"/>
      <c r="F42" s="254"/>
      <c r="G42" s="287"/>
      <c r="H42" s="288" t="e">
        <f>#REF!</f>
        <v>#REF!</v>
      </c>
      <c r="I42" s="288" t="e">
        <f>#REF!</f>
        <v>#REF!</v>
      </c>
      <c r="J42" s="288" t="e">
        <f>#REF!</f>
        <v>#REF!</v>
      </c>
      <c r="K42" s="279" t="e">
        <f>#REF!+K44+#REF!</f>
        <v>#REF!</v>
      </c>
      <c r="L42" s="279" t="e">
        <f>#REF!+L44+#REF!</f>
        <v>#REF!</v>
      </c>
      <c r="M42" s="279" t="e">
        <f>#REF!+M44+#REF!</f>
        <v>#REF!</v>
      </c>
      <c r="N42" s="357">
        <f>N43+N54</f>
        <v>13274.8</v>
      </c>
      <c r="O42" s="357">
        <f>O43+O54</f>
        <v>13772.4</v>
      </c>
    </row>
    <row r="43" spans="1:18" ht="95.25" customHeight="1">
      <c r="A43" s="329" t="s">
        <v>45</v>
      </c>
      <c r="B43" s="281" t="s">
        <v>444</v>
      </c>
      <c r="C43" s="255" t="s">
        <v>135</v>
      </c>
      <c r="D43" s="255" t="s">
        <v>46</v>
      </c>
      <c r="E43" s="255" t="s">
        <v>418</v>
      </c>
      <c r="F43" s="255"/>
      <c r="G43" s="255"/>
      <c r="H43" s="256">
        <v>812</v>
      </c>
      <c r="I43" s="256">
        <v>615.29999999999995</v>
      </c>
      <c r="J43" s="256">
        <v>812</v>
      </c>
      <c r="K43" s="256" t="e">
        <f>#REF!</f>
        <v>#REF!</v>
      </c>
      <c r="L43" s="256" t="e">
        <f>#REF!</f>
        <v>#REF!</v>
      </c>
      <c r="M43" s="256" t="e">
        <f>#REF!</f>
        <v>#REF!</v>
      </c>
      <c r="N43" s="354">
        <f>N44+N51</f>
        <v>12236.9</v>
      </c>
      <c r="O43" s="354">
        <f>O44+O51</f>
        <v>12692</v>
      </c>
    </row>
    <row r="44" spans="1:18" ht="75" customHeight="1">
      <c r="A44" s="381" t="s">
        <v>63</v>
      </c>
      <c r="B44" s="304" t="s">
        <v>170</v>
      </c>
      <c r="C44" s="255" t="s">
        <v>135</v>
      </c>
      <c r="D44" s="255" t="s">
        <v>46</v>
      </c>
      <c r="E44" s="255" t="s">
        <v>443</v>
      </c>
      <c r="F44" s="255"/>
      <c r="G44" s="255"/>
      <c r="H44" s="256">
        <f>[2]роспись!H22</f>
        <v>8080.0000000000009</v>
      </c>
      <c r="I44" s="256">
        <v>5102.6000000000004</v>
      </c>
      <c r="J44" s="256">
        <v>8080</v>
      </c>
      <c r="K44" s="256" t="e">
        <f>K46+K48</f>
        <v>#REF!</v>
      </c>
      <c r="L44" s="256" t="e">
        <f>L46+L48</f>
        <v>#REF!</v>
      </c>
      <c r="M44" s="256" t="e">
        <f>M46+M48</f>
        <v>#REF!</v>
      </c>
      <c r="N44" s="354">
        <f>N45+N47+N49</f>
        <v>11753.5</v>
      </c>
      <c r="O44" s="354">
        <f>O45+O47+O49</f>
        <v>12188.8</v>
      </c>
    </row>
    <row r="45" spans="1:18" ht="56.45" customHeight="1">
      <c r="A45" s="384" t="s">
        <v>173</v>
      </c>
      <c r="B45" s="283" t="s">
        <v>313</v>
      </c>
      <c r="C45" s="259" t="s">
        <v>135</v>
      </c>
      <c r="D45" s="259" t="s">
        <v>46</v>
      </c>
      <c r="E45" s="259" t="s">
        <v>443</v>
      </c>
      <c r="F45" s="259" t="s">
        <v>309</v>
      </c>
      <c r="G45" s="267" t="s">
        <v>77</v>
      </c>
      <c r="H45" s="268">
        <f>H46</f>
        <v>12.7</v>
      </c>
      <c r="I45" s="268">
        <f>I46</f>
        <v>0</v>
      </c>
      <c r="J45" s="268" t="str">
        <f>J46</f>
        <v>12,7</v>
      </c>
      <c r="K45" s="260">
        <v>8250.9</v>
      </c>
      <c r="L45" s="268">
        <v>5168.5</v>
      </c>
      <c r="M45" s="268">
        <v>8250.9</v>
      </c>
      <c r="N45" s="358">
        <f>N46</f>
        <v>9417.9</v>
      </c>
      <c r="O45" s="358">
        <f>O46</f>
        <v>9757.5</v>
      </c>
    </row>
    <row r="46" spans="1:18" ht="24" customHeight="1">
      <c r="A46" s="384" t="s">
        <v>318</v>
      </c>
      <c r="B46" s="283" t="s">
        <v>314</v>
      </c>
      <c r="C46" s="259" t="s">
        <v>135</v>
      </c>
      <c r="D46" s="259" t="s">
        <v>46</v>
      </c>
      <c r="E46" s="259" t="s">
        <v>443</v>
      </c>
      <c r="F46" s="259" t="s">
        <v>310</v>
      </c>
      <c r="G46" s="267" t="s">
        <v>77</v>
      </c>
      <c r="H46" s="268">
        <f>H48</f>
        <v>12.7</v>
      </c>
      <c r="I46" s="268">
        <f>I48</f>
        <v>0</v>
      </c>
      <c r="J46" s="268" t="str">
        <f>J48</f>
        <v>12,7</v>
      </c>
      <c r="K46" s="260">
        <v>8250.9</v>
      </c>
      <c r="L46" s="268">
        <v>5168.5</v>
      </c>
      <c r="M46" s="268">
        <v>8250.9</v>
      </c>
      <c r="N46" s="385">
        <v>9417.9</v>
      </c>
      <c r="O46" s="385">
        <v>9757.5</v>
      </c>
    </row>
    <row r="47" spans="1:18" ht="24" customHeight="1">
      <c r="A47" s="384" t="s">
        <v>289</v>
      </c>
      <c r="B47" s="282" t="s">
        <v>316</v>
      </c>
      <c r="C47" s="259" t="s">
        <v>135</v>
      </c>
      <c r="D47" s="259" t="s">
        <v>46</v>
      </c>
      <c r="E47" s="259" t="s">
        <v>443</v>
      </c>
      <c r="F47" s="259" t="s">
        <v>315</v>
      </c>
      <c r="G47" s="267" t="s">
        <v>77</v>
      </c>
      <c r="H47" s="268" t="e">
        <f>[2]роспись!H36</f>
        <v>#REF!</v>
      </c>
      <c r="I47" s="268"/>
      <c r="J47" s="268" t="s">
        <v>186</v>
      </c>
      <c r="K47" s="260" t="e">
        <f>K48+#REF!</f>
        <v>#REF!</v>
      </c>
      <c r="L47" s="260" t="e">
        <f>L48+#REF!</f>
        <v>#REF!</v>
      </c>
      <c r="M47" s="260" t="e">
        <f>M48+#REF!</f>
        <v>#REF!</v>
      </c>
      <c r="N47" s="339">
        <f>N48</f>
        <v>2313.9</v>
      </c>
      <c r="O47" s="339">
        <f>O48</f>
        <v>2408.8000000000002</v>
      </c>
    </row>
    <row r="48" spans="1:18" ht="15.75" customHeight="1">
      <c r="A48" s="384" t="s">
        <v>290</v>
      </c>
      <c r="B48" s="283" t="s">
        <v>288</v>
      </c>
      <c r="C48" s="259" t="s">
        <v>135</v>
      </c>
      <c r="D48" s="259" t="s">
        <v>46</v>
      </c>
      <c r="E48" s="259" t="s">
        <v>443</v>
      </c>
      <c r="F48" s="259" t="s">
        <v>244</v>
      </c>
      <c r="G48" s="267" t="s">
        <v>77</v>
      </c>
      <c r="H48" s="268">
        <f>[2]роспись!H37</f>
        <v>12.7</v>
      </c>
      <c r="I48" s="268"/>
      <c r="J48" s="268" t="s">
        <v>186</v>
      </c>
      <c r="K48" s="260" t="e">
        <f>#REF!+#REF!</f>
        <v>#REF!</v>
      </c>
      <c r="L48" s="260" t="e">
        <f>#REF!+#REF!</f>
        <v>#REF!</v>
      </c>
      <c r="M48" s="260" t="e">
        <f>#REF!+#REF!</f>
        <v>#REF!</v>
      </c>
      <c r="N48" s="339">
        <v>2313.9</v>
      </c>
      <c r="O48" s="339">
        <v>2408.8000000000002</v>
      </c>
    </row>
    <row r="49" spans="1:15" ht="18.600000000000001" customHeight="1">
      <c r="A49" s="384" t="s">
        <v>412</v>
      </c>
      <c r="B49" s="282" t="s">
        <v>321</v>
      </c>
      <c r="C49" s="327" t="s">
        <v>135</v>
      </c>
      <c r="D49" s="327" t="s">
        <v>46</v>
      </c>
      <c r="E49" s="259" t="s">
        <v>443</v>
      </c>
      <c r="F49" s="259" t="s">
        <v>320</v>
      </c>
      <c r="G49" s="267" t="s">
        <v>77</v>
      </c>
      <c r="H49" s="268" t="e">
        <f>[2]роспись!H38</f>
        <v>#REF!</v>
      </c>
      <c r="I49" s="268"/>
      <c r="J49" s="268" t="s">
        <v>186</v>
      </c>
      <c r="K49" s="260" t="e">
        <f>K50+#REF!</f>
        <v>#REF!</v>
      </c>
      <c r="L49" s="260" t="e">
        <f>L50+#REF!</f>
        <v>#REF!</v>
      </c>
      <c r="M49" s="260" t="e">
        <f>M50+#REF!</f>
        <v>#REF!</v>
      </c>
      <c r="N49" s="378">
        <f>N50</f>
        <v>21.7</v>
      </c>
      <c r="O49" s="378">
        <f>O50</f>
        <v>22.5</v>
      </c>
    </row>
    <row r="50" spans="1:15" ht="21" customHeight="1">
      <c r="A50" s="384" t="s">
        <v>413</v>
      </c>
      <c r="B50" s="313" t="s">
        <v>414</v>
      </c>
      <c r="C50" s="327" t="s">
        <v>135</v>
      </c>
      <c r="D50" s="327" t="s">
        <v>46</v>
      </c>
      <c r="E50" s="259" t="s">
        <v>443</v>
      </c>
      <c r="F50" s="259" t="s">
        <v>322</v>
      </c>
      <c r="G50" s="267" t="s">
        <v>77</v>
      </c>
      <c r="H50" s="268" t="e">
        <f>[2]роспись!H39</f>
        <v>#REF!</v>
      </c>
      <c r="I50" s="268"/>
      <c r="J50" s="268" t="s">
        <v>186</v>
      </c>
      <c r="K50" s="260" t="e">
        <f>#REF!+#REF!</f>
        <v>#REF!</v>
      </c>
      <c r="L50" s="260" t="e">
        <f>#REF!+#REF!</f>
        <v>#REF!</v>
      </c>
      <c r="M50" s="260" t="e">
        <f>#REF!+#REF!</f>
        <v>#REF!</v>
      </c>
      <c r="N50" s="339">
        <v>21.7</v>
      </c>
      <c r="O50" s="339">
        <v>22.5</v>
      </c>
    </row>
    <row r="51" spans="1:15" ht="46.5" customHeight="1">
      <c r="A51" s="381" t="s">
        <v>233</v>
      </c>
      <c r="B51" s="328" t="s">
        <v>466</v>
      </c>
      <c r="C51" s="316" t="s">
        <v>135</v>
      </c>
      <c r="D51" s="316" t="s">
        <v>46</v>
      </c>
      <c r="E51" s="255" t="s">
        <v>469</v>
      </c>
      <c r="F51" s="255"/>
      <c r="G51" s="269"/>
      <c r="H51" s="270"/>
      <c r="I51" s="270"/>
      <c r="J51" s="270"/>
      <c r="K51" s="256"/>
      <c r="L51" s="256"/>
      <c r="M51" s="256"/>
      <c r="N51" s="379">
        <f t="shared" ref="N51:O52" si="6">N52</f>
        <v>483.4</v>
      </c>
      <c r="O51" s="379">
        <f t="shared" si="6"/>
        <v>503.2</v>
      </c>
    </row>
    <row r="52" spans="1:15" ht="22.9" customHeight="1">
      <c r="A52" s="384" t="s">
        <v>319</v>
      </c>
      <c r="B52" s="291" t="s">
        <v>467</v>
      </c>
      <c r="C52" s="327" t="s">
        <v>135</v>
      </c>
      <c r="D52" s="327" t="s">
        <v>46</v>
      </c>
      <c r="E52" s="259" t="s">
        <v>469</v>
      </c>
      <c r="F52" s="259" t="s">
        <v>309</v>
      </c>
      <c r="G52" s="267"/>
      <c r="H52" s="268"/>
      <c r="I52" s="268"/>
      <c r="J52" s="268"/>
      <c r="K52" s="260"/>
      <c r="L52" s="260"/>
      <c r="M52" s="260"/>
      <c r="N52" s="339">
        <f t="shared" si="6"/>
        <v>483.4</v>
      </c>
      <c r="O52" s="339">
        <f t="shared" si="6"/>
        <v>503.2</v>
      </c>
    </row>
    <row r="53" spans="1:15" ht="27" customHeight="1">
      <c r="A53" s="384" t="s">
        <v>329</v>
      </c>
      <c r="B53" s="244" t="s">
        <v>468</v>
      </c>
      <c r="C53" s="327" t="s">
        <v>135</v>
      </c>
      <c r="D53" s="327" t="s">
        <v>46</v>
      </c>
      <c r="E53" s="259" t="s">
        <v>469</v>
      </c>
      <c r="F53" s="259" t="s">
        <v>310</v>
      </c>
      <c r="G53" s="267"/>
      <c r="H53" s="268"/>
      <c r="I53" s="268"/>
      <c r="J53" s="268"/>
      <c r="K53" s="260"/>
      <c r="L53" s="260"/>
      <c r="M53" s="260"/>
      <c r="N53" s="339">
        <v>483.4</v>
      </c>
      <c r="O53" s="339">
        <v>503.2</v>
      </c>
    </row>
    <row r="54" spans="1:15" ht="87.75" customHeight="1">
      <c r="A54" s="381" t="s">
        <v>484</v>
      </c>
      <c r="B54" s="304" t="s">
        <v>171</v>
      </c>
      <c r="C54" s="255" t="s">
        <v>135</v>
      </c>
      <c r="D54" s="255" t="s">
        <v>46</v>
      </c>
      <c r="E54" s="269" t="s">
        <v>455</v>
      </c>
      <c r="F54" s="255"/>
      <c r="G54" s="361"/>
      <c r="H54" s="362"/>
      <c r="I54" s="363"/>
      <c r="J54" s="363"/>
      <c r="K54" s="256">
        <v>657.2</v>
      </c>
      <c r="L54" s="256">
        <v>424.8</v>
      </c>
      <c r="M54" s="256">
        <v>657.2</v>
      </c>
      <c r="N54" s="379">
        <f>N55+N57</f>
        <v>1037.9000000000001</v>
      </c>
      <c r="O54" s="379">
        <f>O55+O57</f>
        <v>1080.3999999999999</v>
      </c>
    </row>
    <row r="55" spans="1:15" ht="51" customHeight="1">
      <c r="A55" s="384" t="s">
        <v>485</v>
      </c>
      <c r="B55" s="283" t="s">
        <v>313</v>
      </c>
      <c r="C55" s="259" t="s">
        <v>135</v>
      </c>
      <c r="D55" s="259" t="s">
        <v>46</v>
      </c>
      <c r="E55" s="267" t="s">
        <v>455</v>
      </c>
      <c r="F55" s="259" t="s">
        <v>309</v>
      </c>
      <c r="G55" s="298"/>
      <c r="H55" s="299"/>
      <c r="I55" s="300"/>
      <c r="J55" s="300"/>
      <c r="K55" s="260"/>
      <c r="L55" s="260"/>
      <c r="M55" s="260"/>
      <c r="N55" s="509">
        <f>N56</f>
        <v>961.5</v>
      </c>
      <c r="O55" s="509">
        <f>O56</f>
        <v>1000.8</v>
      </c>
    </row>
    <row r="56" spans="1:15" ht="25.9" customHeight="1">
      <c r="A56" s="384" t="s">
        <v>486</v>
      </c>
      <c r="B56" s="283" t="s">
        <v>314</v>
      </c>
      <c r="C56" s="259" t="s">
        <v>135</v>
      </c>
      <c r="D56" s="259" t="s">
        <v>46</v>
      </c>
      <c r="E56" s="267" t="s">
        <v>455</v>
      </c>
      <c r="F56" s="259" t="s">
        <v>310</v>
      </c>
      <c r="G56" s="298"/>
      <c r="H56" s="299"/>
      <c r="I56" s="300"/>
      <c r="J56" s="300"/>
      <c r="K56" s="260"/>
      <c r="L56" s="260"/>
      <c r="M56" s="260"/>
      <c r="N56" s="339">
        <v>961.5</v>
      </c>
      <c r="O56" s="339">
        <v>1000.8</v>
      </c>
    </row>
    <row r="57" spans="1:15" ht="15" customHeight="1">
      <c r="A57" s="384" t="s">
        <v>495</v>
      </c>
      <c r="B57" s="282" t="s">
        <v>316</v>
      </c>
      <c r="C57" s="259" t="s">
        <v>135</v>
      </c>
      <c r="D57" s="259" t="s">
        <v>46</v>
      </c>
      <c r="E57" s="267" t="s">
        <v>455</v>
      </c>
      <c r="F57" s="259" t="s">
        <v>315</v>
      </c>
      <c r="G57" s="298"/>
      <c r="H57" s="299"/>
      <c r="I57" s="300"/>
      <c r="J57" s="300"/>
      <c r="K57" s="260"/>
      <c r="L57" s="260"/>
      <c r="M57" s="260"/>
      <c r="N57" s="339">
        <f>N58</f>
        <v>76.400000000000006</v>
      </c>
      <c r="O57" s="339">
        <f>O58</f>
        <v>79.599999999999994</v>
      </c>
    </row>
    <row r="58" spans="1:15" ht="25.15" customHeight="1">
      <c r="A58" s="384" t="s">
        <v>496</v>
      </c>
      <c r="B58" s="283" t="s">
        <v>288</v>
      </c>
      <c r="C58" s="259" t="s">
        <v>135</v>
      </c>
      <c r="D58" s="259" t="s">
        <v>46</v>
      </c>
      <c r="E58" s="267" t="s">
        <v>455</v>
      </c>
      <c r="F58" s="259" t="s">
        <v>244</v>
      </c>
      <c r="G58" s="298"/>
      <c r="H58" s="299"/>
      <c r="I58" s="300"/>
      <c r="J58" s="300"/>
      <c r="K58" s="260"/>
      <c r="L58" s="260"/>
      <c r="M58" s="260"/>
      <c r="N58" s="339">
        <v>76.400000000000006</v>
      </c>
      <c r="O58" s="339">
        <v>79.599999999999994</v>
      </c>
    </row>
    <row r="59" spans="1:15" ht="22.5" customHeight="1">
      <c r="A59" s="386" t="s">
        <v>158</v>
      </c>
      <c r="B59" s="304" t="s">
        <v>287</v>
      </c>
      <c r="C59" s="255" t="s">
        <v>135</v>
      </c>
      <c r="D59" s="255" t="s">
        <v>175</v>
      </c>
      <c r="E59" s="255"/>
      <c r="F59" s="255"/>
      <c r="G59" s="259"/>
      <c r="H59" s="260">
        <f>H60</f>
        <v>80</v>
      </c>
      <c r="I59" s="260">
        <f t="shared" ref="I59:O59" si="7">I60</f>
        <v>69.900000000000006</v>
      </c>
      <c r="J59" s="260">
        <f t="shared" si="7"/>
        <v>80</v>
      </c>
      <c r="K59" s="272">
        <f t="shared" si="7"/>
        <v>50</v>
      </c>
      <c r="L59" s="272">
        <f t="shared" si="7"/>
        <v>0</v>
      </c>
      <c r="M59" s="272">
        <f t="shared" si="7"/>
        <v>0</v>
      </c>
      <c r="N59" s="379">
        <f t="shared" si="7"/>
        <v>20</v>
      </c>
      <c r="O59" s="379">
        <f t="shared" si="7"/>
        <v>20</v>
      </c>
    </row>
    <row r="60" spans="1:15" ht="43.5" customHeight="1">
      <c r="A60" s="386" t="s">
        <v>172</v>
      </c>
      <c r="B60" s="281" t="s">
        <v>162</v>
      </c>
      <c r="C60" s="255" t="s">
        <v>135</v>
      </c>
      <c r="D60" s="269" t="s">
        <v>175</v>
      </c>
      <c r="E60" s="269" t="s">
        <v>415</v>
      </c>
      <c r="F60" s="269"/>
      <c r="G60" s="255"/>
      <c r="H60" s="256">
        <v>80</v>
      </c>
      <c r="I60" s="256">
        <v>69.900000000000006</v>
      </c>
      <c r="J60" s="256">
        <v>80</v>
      </c>
      <c r="K60" s="270">
        <f t="shared" ref="K60:O60" si="8">K62</f>
        <v>50</v>
      </c>
      <c r="L60" s="270">
        <f t="shared" si="8"/>
        <v>0</v>
      </c>
      <c r="M60" s="270">
        <f t="shared" si="8"/>
        <v>0</v>
      </c>
      <c r="N60" s="359">
        <f t="shared" si="8"/>
        <v>20</v>
      </c>
      <c r="O60" s="359">
        <f t="shared" si="8"/>
        <v>20</v>
      </c>
    </row>
    <row r="61" spans="1:15" ht="13.9" customHeight="1">
      <c r="A61" s="387" t="s">
        <v>174</v>
      </c>
      <c r="B61" s="242" t="s">
        <v>321</v>
      </c>
      <c r="C61" s="259" t="s">
        <v>135</v>
      </c>
      <c r="D61" s="267" t="s">
        <v>175</v>
      </c>
      <c r="E61" s="267" t="s">
        <v>415</v>
      </c>
      <c r="F61" s="267" t="s">
        <v>320</v>
      </c>
      <c r="G61" s="255"/>
      <c r="H61" s="272">
        <f t="shared" ref="H61:J62" si="9">H62</f>
        <v>100</v>
      </c>
      <c r="I61" s="272">
        <f t="shared" si="9"/>
        <v>0</v>
      </c>
      <c r="J61" s="272">
        <f t="shared" si="9"/>
        <v>100</v>
      </c>
      <c r="K61" s="260">
        <v>50</v>
      </c>
      <c r="L61" s="272"/>
      <c r="M61" s="272">
        <v>0</v>
      </c>
      <c r="N61" s="339">
        <f>N62</f>
        <v>20</v>
      </c>
      <c r="O61" s="339">
        <f>O62</f>
        <v>20</v>
      </c>
    </row>
    <row r="62" spans="1:15" ht="14.25" customHeight="1">
      <c r="A62" s="387" t="s">
        <v>328</v>
      </c>
      <c r="B62" s="283" t="s">
        <v>245</v>
      </c>
      <c r="C62" s="259" t="s">
        <v>135</v>
      </c>
      <c r="D62" s="267" t="s">
        <v>175</v>
      </c>
      <c r="E62" s="267" t="s">
        <v>415</v>
      </c>
      <c r="F62" s="267" t="s">
        <v>246</v>
      </c>
      <c r="G62" s="255"/>
      <c r="H62" s="272">
        <f t="shared" si="9"/>
        <v>100</v>
      </c>
      <c r="I62" s="272">
        <f t="shared" si="9"/>
        <v>0</v>
      </c>
      <c r="J62" s="272">
        <f t="shared" si="9"/>
        <v>100</v>
      </c>
      <c r="K62" s="260">
        <v>50</v>
      </c>
      <c r="L62" s="272"/>
      <c r="M62" s="272">
        <v>0</v>
      </c>
      <c r="N62" s="339">
        <v>20</v>
      </c>
      <c r="O62" s="339">
        <v>20</v>
      </c>
    </row>
    <row r="63" spans="1:15" ht="50.25" customHeight="1">
      <c r="A63" s="381" t="s">
        <v>222</v>
      </c>
      <c r="B63" s="304" t="s">
        <v>30</v>
      </c>
      <c r="C63" s="255" t="s">
        <v>135</v>
      </c>
      <c r="D63" s="255" t="s">
        <v>176</v>
      </c>
      <c r="E63" s="255"/>
      <c r="F63" s="255"/>
      <c r="G63" s="259"/>
      <c r="H63" s="260">
        <v>100</v>
      </c>
      <c r="I63" s="260"/>
      <c r="J63" s="260">
        <v>100</v>
      </c>
      <c r="K63" s="272" t="e">
        <f>#REF!+#REF!+K73+K28+K82+K79</f>
        <v>#REF!</v>
      </c>
      <c r="L63" s="272" t="e">
        <f>#REF!+#REF!+L73+L28+L82+L79</f>
        <v>#REF!</v>
      </c>
      <c r="M63" s="272" t="e">
        <f>#REF!+#REF!+M73+M28+M82+M79</f>
        <v>#REF!</v>
      </c>
      <c r="N63" s="354">
        <f>N64+N70+N73+N76+N82+N79+N85+N88+N67</f>
        <v>1734.3</v>
      </c>
      <c r="O63" s="354">
        <f>O64+O70+O73+O76+O82+O79+O85+O88+O67</f>
        <v>1814.6</v>
      </c>
    </row>
    <row r="64" spans="1:15" ht="55.5" customHeight="1">
      <c r="A64" s="381" t="s">
        <v>497</v>
      </c>
      <c r="B64" s="304" t="s">
        <v>365</v>
      </c>
      <c r="C64" s="255" t="s">
        <v>135</v>
      </c>
      <c r="D64" s="255" t="s">
        <v>176</v>
      </c>
      <c r="E64" s="255" t="s">
        <v>420</v>
      </c>
      <c r="F64" s="255"/>
      <c r="G64" s="255"/>
      <c r="H64" s="256" t="e">
        <f>H66</f>
        <v>#REF!</v>
      </c>
      <c r="I64" s="256" t="e">
        <f t="shared" ref="I64:O64" si="10">I66</f>
        <v>#REF!</v>
      </c>
      <c r="J64" s="256" t="e">
        <f t="shared" si="10"/>
        <v>#REF!</v>
      </c>
      <c r="K64" s="256">
        <f t="shared" si="10"/>
        <v>400</v>
      </c>
      <c r="L64" s="256">
        <f t="shared" si="10"/>
        <v>323.89999999999998</v>
      </c>
      <c r="M64" s="256">
        <f t="shared" si="10"/>
        <v>400</v>
      </c>
      <c r="N64" s="354">
        <f t="shared" si="10"/>
        <v>620</v>
      </c>
      <c r="O64" s="354">
        <f t="shared" si="10"/>
        <v>645.5</v>
      </c>
    </row>
    <row r="65" spans="1:15" ht="40.5" customHeight="1">
      <c r="A65" s="330" t="s">
        <v>75</v>
      </c>
      <c r="B65" s="282" t="s">
        <v>316</v>
      </c>
      <c r="C65" s="259" t="s">
        <v>135</v>
      </c>
      <c r="D65" s="259" t="s">
        <v>176</v>
      </c>
      <c r="E65" s="259" t="s">
        <v>420</v>
      </c>
      <c r="F65" s="259" t="s">
        <v>315</v>
      </c>
      <c r="G65" s="259"/>
      <c r="H65" s="260" t="e">
        <f>#REF!+H66</f>
        <v>#REF!</v>
      </c>
      <c r="I65" s="260" t="e">
        <f>#REF!+I66</f>
        <v>#REF!</v>
      </c>
      <c r="J65" s="260" t="e">
        <f>#REF!+J66</f>
        <v>#REF!</v>
      </c>
      <c r="K65" s="260">
        <v>400</v>
      </c>
      <c r="L65" s="260">
        <v>323.89999999999998</v>
      </c>
      <c r="M65" s="260">
        <v>400</v>
      </c>
      <c r="N65" s="339">
        <f>N66</f>
        <v>620</v>
      </c>
      <c r="O65" s="339">
        <f>O66</f>
        <v>645.5</v>
      </c>
    </row>
    <row r="66" spans="1:15" ht="54.75" customHeight="1">
      <c r="A66" s="330" t="s">
        <v>330</v>
      </c>
      <c r="B66" s="283" t="s">
        <v>288</v>
      </c>
      <c r="C66" s="259" t="s">
        <v>135</v>
      </c>
      <c r="D66" s="259" t="s">
        <v>176</v>
      </c>
      <c r="E66" s="259" t="s">
        <v>420</v>
      </c>
      <c r="F66" s="259" t="s">
        <v>244</v>
      </c>
      <c r="G66" s="259"/>
      <c r="H66" s="260" t="e">
        <f>#REF!+H82</f>
        <v>#REF!</v>
      </c>
      <c r="I66" s="260" t="e">
        <f>#REF!+I82</f>
        <v>#REF!</v>
      </c>
      <c r="J66" s="260" t="e">
        <f>#REF!+J82</f>
        <v>#REF!</v>
      </c>
      <c r="K66" s="260">
        <v>400</v>
      </c>
      <c r="L66" s="260">
        <v>323.89999999999998</v>
      </c>
      <c r="M66" s="260">
        <v>400</v>
      </c>
      <c r="N66" s="339">
        <v>620</v>
      </c>
      <c r="O66" s="339">
        <v>645.5</v>
      </c>
    </row>
    <row r="67" spans="1:15" ht="51.75" customHeight="1">
      <c r="A67" s="329" t="s">
        <v>524</v>
      </c>
      <c r="B67" s="281" t="s">
        <v>163</v>
      </c>
      <c r="C67" s="255" t="s">
        <v>135</v>
      </c>
      <c r="D67" s="255" t="s">
        <v>176</v>
      </c>
      <c r="E67" s="255" t="s">
        <v>419</v>
      </c>
      <c r="F67" s="259"/>
      <c r="G67" s="259"/>
      <c r="H67" s="260"/>
      <c r="I67" s="260"/>
      <c r="J67" s="260"/>
      <c r="K67" s="260"/>
      <c r="L67" s="260"/>
      <c r="M67" s="260"/>
      <c r="N67" s="354">
        <f t="shared" ref="N67:O68" si="11">N68</f>
        <v>52</v>
      </c>
      <c r="O67" s="354">
        <f t="shared" si="11"/>
        <v>54.2</v>
      </c>
    </row>
    <row r="68" spans="1:15" ht="25.9" customHeight="1">
      <c r="A68" s="330" t="s">
        <v>541</v>
      </c>
      <c r="B68" s="283" t="s">
        <v>517</v>
      </c>
      <c r="C68" s="259" t="s">
        <v>135</v>
      </c>
      <c r="D68" s="259" t="s">
        <v>176</v>
      </c>
      <c r="E68" s="259" t="s">
        <v>419</v>
      </c>
      <c r="F68" s="259" t="s">
        <v>315</v>
      </c>
      <c r="G68" s="259"/>
      <c r="H68" s="260"/>
      <c r="I68" s="260"/>
      <c r="J68" s="260"/>
      <c r="K68" s="260"/>
      <c r="L68" s="260"/>
      <c r="M68" s="260"/>
      <c r="N68" s="339">
        <f t="shared" si="11"/>
        <v>52</v>
      </c>
      <c r="O68" s="339">
        <f t="shared" si="11"/>
        <v>54.2</v>
      </c>
    </row>
    <row r="69" spans="1:15" ht="40.5" customHeight="1">
      <c r="A69" s="330" t="s">
        <v>542</v>
      </c>
      <c r="B69" s="283" t="s">
        <v>518</v>
      </c>
      <c r="C69" s="259" t="s">
        <v>135</v>
      </c>
      <c r="D69" s="259" t="s">
        <v>176</v>
      </c>
      <c r="E69" s="259" t="s">
        <v>419</v>
      </c>
      <c r="F69" s="259" t="s">
        <v>244</v>
      </c>
      <c r="G69" s="259"/>
      <c r="H69" s="260"/>
      <c r="I69" s="260"/>
      <c r="J69" s="260"/>
      <c r="K69" s="260"/>
      <c r="L69" s="260"/>
      <c r="M69" s="260"/>
      <c r="N69" s="339">
        <v>52</v>
      </c>
      <c r="O69" s="339">
        <v>54.2</v>
      </c>
    </row>
    <row r="70" spans="1:15" ht="105.75" customHeight="1">
      <c r="A70" s="381" t="s">
        <v>378</v>
      </c>
      <c r="B70" s="304" t="s">
        <v>452</v>
      </c>
      <c r="C70" s="269" t="s">
        <v>135</v>
      </c>
      <c r="D70" s="269" t="s">
        <v>176</v>
      </c>
      <c r="E70" s="269" t="s">
        <v>453</v>
      </c>
      <c r="F70" s="259"/>
      <c r="G70" s="259"/>
      <c r="H70" s="260"/>
      <c r="I70" s="260"/>
      <c r="J70" s="260"/>
      <c r="K70" s="260"/>
      <c r="L70" s="260"/>
      <c r="M70" s="260"/>
      <c r="N70" s="354">
        <f t="shared" ref="N70:O71" si="12">N71</f>
        <v>8.4</v>
      </c>
      <c r="O70" s="354">
        <f t="shared" si="12"/>
        <v>8.6999999999999993</v>
      </c>
    </row>
    <row r="71" spans="1:15" ht="25.9" customHeight="1">
      <c r="A71" s="384" t="s">
        <v>379</v>
      </c>
      <c r="B71" s="282" t="s">
        <v>316</v>
      </c>
      <c r="C71" s="259" t="s">
        <v>135</v>
      </c>
      <c r="D71" s="259" t="s">
        <v>176</v>
      </c>
      <c r="E71" s="267" t="s">
        <v>453</v>
      </c>
      <c r="F71" s="259" t="s">
        <v>315</v>
      </c>
      <c r="G71" s="267" t="s">
        <v>77</v>
      </c>
      <c r="H71" s="268" t="e">
        <f>[2]роспись!H62</f>
        <v>#REF!</v>
      </c>
      <c r="I71" s="268"/>
      <c r="J71" s="268" t="s">
        <v>186</v>
      </c>
      <c r="K71" s="260" t="e">
        <f>K72+#REF!</f>
        <v>#REF!</v>
      </c>
      <c r="L71" s="260" t="e">
        <f>L72+#REF!</f>
        <v>#REF!</v>
      </c>
      <c r="M71" s="260" t="e">
        <f>M72+#REF!</f>
        <v>#REF!</v>
      </c>
      <c r="N71" s="339">
        <f t="shared" si="12"/>
        <v>8.4</v>
      </c>
      <c r="O71" s="339">
        <f t="shared" si="12"/>
        <v>8.6999999999999993</v>
      </c>
    </row>
    <row r="72" spans="1:15" ht="30.75" customHeight="1">
      <c r="A72" s="384" t="s">
        <v>380</v>
      </c>
      <c r="B72" s="283" t="s">
        <v>288</v>
      </c>
      <c r="C72" s="259" t="s">
        <v>135</v>
      </c>
      <c r="D72" s="259" t="s">
        <v>176</v>
      </c>
      <c r="E72" s="267" t="s">
        <v>453</v>
      </c>
      <c r="F72" s="259" t="s">
        <v>244</v>
      </c>
      <c r="G72" s="267" t="s">
        <v>77</v>
      </c>
      <c r="H72" s="268">
        <f>[2]роспись!H63</f>
        <v>5320</v>
      </c>
      <c r="I72" s="268"/>
      <c r="J72" s="268" t="s">
        <v>186</v>
      </c>
      <c r="K72" s="260" t="e">
        <f>#REF!+#REF!</f>
        <v>#REF!</v>
      </c>
      <c r="L72" s="260" t="e">
        <f>#REF!+#REF!</f>
        <v>#REF!</v>
      </c>
      <c r="M72" s="260" t="e">
        <f>#REF!+#REF!</f>
        <v>#REF!</v>
      </c>
      <c r="N72" s="339">
        <v>8.4</v>
      </c>
      <c r="O72" s="339">
        <v>8.6999999999999993</v>
      </c>
    </row>
    <row r="73" spans="1:15" ht="118.5" customHeight="1">
      <c r="A73" s="381" t="s">
        <v>381</v>
      </c>
      <c r="B73" s="304" t="s">
        <v>364</v>
      </c>
      <c r="C73" s="255" t="s">
        <v>135</v>
      </c>
      <c r="D73" s="255" t="s">
        <v>176</v>
      </c>
      <c r="E73" s="255" t="s">
        <v>426</v>
      </c>
      <c r="F73" s="255"/>
      <c r="G73" s="255"/>
      <c r="H73" s="256" t="e">
        <f>H75</f>
        <v>#REF!</v>
      </c>
      <c r="I73" s="256" t="e">
        <f t="shared" ref="I73:O73" si="13">I75</f>
        <v>#REF!</v>
      </c>
      <c r="J73" s="256" t="e">
        <f t="shared" si="13"/>
        <v>#REF!</v>
      </c>
      <c r="K73" s="256">
        <f t="shared" si="13"/>
        <v>400</v>
      </c>
      <c r="L73" s="256">
        <f t="shared" si="13"/>
        <v>323.89999999999998</v>
      </c>
      <c r="M73" s="256">
        <f t="shared" si="13"/>
        <v>400</v>
      </c>
      <c r="N73" s="379">
        <f t="shared" si="13"/>
        <v>1013.4</v>
      </c>
      <c r="O73" s="379">
        <f t="shared" si="13"/>
        <v>1064</v>
      </c>
    </row>
    <row r="74" spans="1:15" ht="26.45" customHeight="1">
      <c r="A74" s="330" t="s">
        <v>382</v>
      </c>
      <c r="B74" s="282" t="s">
        <v>316</v>
      </c>
      <c r="C74" s="259" t="s">
        <v>135</v>
      </c>
      <c r="D74" s="259" t="s">
        <v>176</v>
      </c>
      <c r="E74" s="259" t="s">
        <v>426</v>
      </c>
      <c r="F74" s="259" t="s">
        <v>315</v>
      </c>
      <c r="G74" s="259"/>
      <c r="H74" s="260" t="e">
        <f>#REF!+H75</f>
        <v>#REF!</v>
      </c>
      <c r="I74" s="260" t="e">
        <f>#REF!+I75</f>
        <v>#REF!</v>
      </c>
      <c r="J74" s="260" t="e">
        <f>#REF!+J75</f>
        <v>#REF!</v>
      </c>
      <c r="K74" s="260">
        <v>400</v>
      </c>
      <c r="L74" s="260">
        <v>323.89999999999998</v>
      </c>
      <c r="M74" s="260">
        <v>400</v>
      </c>
      <c r="N74" s="339">
        <f>N75</f>
        <v>1013.4</v>
      </c>
      <c r="O74" s="339">
        <f>O75</f>
        <v>1064</v>
      </c>
    </row>
    <row r="75" spans="1:15" ht="28.5" customHeight="1">
      <c r="A75" s="330" t="s">
        <v>383</v>
      </c>
      <c r="B75" s="283" t="s">
        <v>288</v>
      </c>
      <c r="C75" s="259" t="s">
        <v>135</v>
      </c>
      <c r="D75" s="259" t="s">
        <v>176</v>
      </c>
      <c r="E75" s="259" t="s">
        <v>426</v>
      </c>
      <c r="F75" s="259" t="s">
        <v>244</v>
      </c>
      <c r="G75" s="259"/>
      <c r="H75" s="260" t="e">
        <f>#REF!+H28</f>
        <v>#REF!</v>
      </c>
      <c r="I75" s="260" t="e">
        <f>#REF!+I28</f>
        <v>#REF!</v>
      </c>
      <c r="J75" s="260" t="e">
        <f>#REF!+J28</f>
        <v>#REF!</v>
      </c>
      <c r="K75" s="260">
        <v>400</v>
      </c>
      <c r="L75" s="260">
        <v>323.89999999999998</v>
      </c>
      <c r="M75" s="260">
        <v>400</v>
      </c>
      <c r="N75" s="339">
        <v>1013.4</v>
      </c>
      <c r="O75" s="339">
        <v>1064</v>
      </c>
    </row>
    <row r="76" spans="1:15" ht="103.5" customHeight="1">
      <c r="A76" s="381" t="s">
        <v>410</v>
      </c>
      <c r="B76" s="304" t="s">
        <v>397</v>
      </c>
      <c r="C76" s="255" t="s">
        <v>135</v>
      </c>
      <c r="D76" s="255" t="s">
        <v>176</v>
      </c>
      <c r="E76" s="255" t="s">
        <v>421</v>
      </c>
      <c r="F76" s="255"/>
      <c r="G76" s="259"/>
      <c r="H76" s="260">
        <f>H78</f>
        <v>70</v>
      </c>
      <c r="I76" s="260">
        <f t="shared" ref="I76:O76" si="14">I78</f>
        <v>0</v>
      </c>
      <c r="J76" s="260">
        <f t="shared" si="14"/>
        <v>20</v>
      </c>
      <c r="K76" s="256">
        <f t="shared" si="14"/>
        <v>60</v>
      </c>
      <c r="L76" s="256">
        <f t="shared" si="14"/>
        <v>30</v>
      </c>
      <c r="M76" s="256">
        <f t="shared" si="14"/>
        <v>60</v>
      </c>
      <c r="N76" s="379">
        <f t="shared" si="14"/>
        <v>20.8</v>
      </c>
      <c r="O76" s="379">
        <f t="shared" si="14"/>
        <v>21.6</v>
      </c>
    </row>
    <row r="77" spans="1:15" ht="31.9" customHeight="1">
      <c r="A77" s="330" t="s">
        <v>384</v>
      </c>
      <c r="B77" s="282" t="s">
        <v>316</v>
      </c>
      <c r="C77" s="259" t="s">
        <v>135</v>
      </c>
      <c r="D77" s="259" t="s">
        <v>176</v>
      </c>
      <c r="E77" s="259" t="s">
        <v>421</v>
      </c>
      <c r="F77" s="259" t="s">
        <v>315</v>
      </c>
      <c r="G77" s="259"/>
      <c r="H77" s="260">
        <v>70</v>
      </c>
      <c r="I77" s="260"/>
      <c r="J77" s="260">
        <v>20</v>
      </c>
      <c r="K77" s="260">
        <v>60</v>
      </c>
      <c r="L77" s="260">
        <v>30</v>
      </c>
      <c r="M77" s="260">
        <v>60</v>
      </c>
      <c r="N77" s="339">
        <f>N78</f>
        <v>20.8</v>
      </c>
      <c r="O77" s="339">
        <f>O78</f>
        <v>21.6</v>
      </c>
    </row>
    <row r="78" spans="1:15" ht="26.25" customHeight="1">
      <c r="A78" s="330" t="s">
        <v>385</v>
      </c>
      <c r="B78" s="283" t="s">
        <v>288</v>
      </c>
      <c r="C78" s="259" t="s">
        <v>135</v>
      </c>
      <c r="D78" s="259" t="s">
        <v>176</v>
      </c>
      <c r="E78" s="259" t="s">
        <v>421</v>
      </c>
      <c r="F78" s="259" t="s">
        <v>244</v>
      </c>
      <c r="G78" s="259"/>
      <c r="H78" s="260">
        <v>70</v>
      </c>
      <c r="I78" s="260"/>
      <c r="J78" s="260">
        <v>20</v>
      </c>
      <c r="K78" s="260">
        <v>60</v>
      </c>
      <c r="L78" s="260">
        <v>30</v>
      </c>
      <c r="M78" s="260">
        <v>60</v>
      </c>
      <c r="N78" s="339">
        <v>20.8</v>
      </c>
      <c r="O78" s="339">
        <v>21.6</v>
      </c>
    </row>
    <row r="79" spans="1:15" ht="66.75" customHeight="1">
      <c r="A79" s="381" t="s">
        <v>386</v>
      </c>
      <c r="B79" s="304" t="s">
        <v>461</v>
      </c>
      <c r="C79" s="255" t="s">
        <v>135</v>
      </c>
      <c r="D79" s="255" t="s">
        <v>176</v>
      </c>
      <c r="E79" s="255" t="s">
        <v>424</v>
      </c>
      <c r="F79" s="255"/>
      <c r="G79" s="259"/>
      <c r="H79" s="260"/>
      <c r="I79" s="260"/>
      <c r="J79" s="260"/>
      <c r="K79" s="388">
        <f t="shared" ref="K79:O79" si="15">K81</f>
        <v>170</v>
      </c>
      <c r="L79" s="388">
        <f t="shared" si="15"/>
        <v>150</v>
      </c>
      <c r="M79" s="388">
        <f t="shared" si="15"/>
        <v>170</v>
      </c>
      <c r="N79" s="389">
        <f t="shared" si="15"/>
        <v>12.5</v>
      </c>
      <c r="O79" s="389">
        <f t="shared" si="15"/>
        <v>13</v>
      </c>
    </row>
    <row r="80" spans="1:15" ht="28.5" customHeight="1">
      <c r="A80" s="330" t="s">
        <v>387</v>
      </c>
      <c r="B80" s="282" t="s">
        <v>316</v>
      </c>
      <c r="C80" s="259" t="s">
        <v>135</v>
      </c>
      <c r="D80" s="259" t="s">
        <v>176</v>
      </c>
      <c r="E80" s="259" t="s">
        <v>424</v>
      </c>
      <c r="F80" s="259" t="s">
        <v>315</v>
      </c>
      <c r="G80" s="259"/>
      <c r="H80" s="260"/>
      <c r="I80" s="260"/>
      <c r="J80" s="260"/>
      <c r="K80" s="260">
        <v>170</v>
      </c>
      <c r="L80" s="260">
        <v>150</v>
      </c>
      <c r="M80" s="260">
        <v>170</v>
      </c>
      <c r="N80" s="339">
        <f>N81</f>
        <v>12.5</v>
      </c>
      <c r="O80" s="339">
        <f>O81</f>
        <v>13</v>
      </c>
    </row>
    <row r="81" spans="1:15" ht="54" customHeight="1">
      <c r="A81" s="330" t="s">
        <v>388</v>
      </c>
      <c r="B81" s="283" t="s">
        <v>288</v>
      </c>
      <c r="C81" s="259" t="s">
        <v>135</v>
      </c>
      <c r="D81" s="259" t="s">
        <v>176</v>
      </c>
      <c r="E81" s="259" t="s">
        <v>424</v>
      </c>
      <c r="F81" s="259" t="s">
        <v>244</v>
      </c>
      <c r="G81" s="259"/>
      <c r="H81" s="260"/>
      <c r="I81" s="260"/>
      <c r="J81" s="260"/>
      <c r="K81" s="260">
        <v>170</v>
      </c>
      <c r="L81" s="260">
        <v>150</v>
      </c>
      <c r="M81" s="260">
        <v>170</v>
      </c>
      <c r="N81" s="339">
        <v>12.5</v>
      </c>
      <c r="O81" s="339">
        <v>13</v>
      </c>
    </row>
    <row r="82" spans="1:15" ht="52.9" customHeight="1">
      <c r="A82" s="381" t="s">
        <v>389</v>
      </c>
      <c r="B82" s="304" t="s">
        <v>411</v>
      </c>
      <c r="C82" s="255" t="s">
        <v>135</v>
      </c>
      <c r="D82" s="255" t="s">
        <v>176</v>
      </c>
      <c r="E82" s="255" t="s">
        <v>422</v>
      </c>
      <c r="F82" s="255"/>
      <c r="G82" s="255"/>
      <c r="H82" s="256" t="e">
        <f>H84+H92+#REF!+#REF!</f>
        <v>#REF!</v>
      </c>
      <c r="I82" s="256" t="e">
        <f>I84+I92+#REF!+#REF!</f>
        <v>#REF!</v>
      </c>
      <c r="J82" s="256" t="e">
        <f>J84+J92+#REF!+#REF!</f>
        <v>#REF!</v>
      </c>
      <c r="K82" s="256">
        <f t="shared" ref="K82:O82" si="16">K84</f>
        <v>92</v>
      </c>
      <c r="L82" s="256">
        <f t="shared" si="16"/>
        <v>48.2</v>
      </c>
      <c r="M82" s="256">
        <f t="shared" si="16"/>
        <v>92</v>
      </c>
      <c r="N82" s="379">
        <f t="shared" si="16"/>
        <v>5.2</v>
      </c>
      <c r="O82" s="379">
        <f t="shared" si="16"/>
        <v>5.4</v>
      </c>
    </row>
    <row r="83" spans="1:15" ht="17.45" customHeight="1">
      <c r="A83" s="330" t="s">
        <v>390</v>
      </c>
      <c r="B83" s="282" t="s">
        <v>316</v>
      </c>
      <c r="C83" s="259" t="s">
        <v>135</v>
      </c>
      <c r="D83" s="259" t="s">
        <v>176</v>
      </c>
      <c r="E83" s="259" t="s">
        <v>422</v>
      </c>
      <c r="F83" s="259" t="s">
        <v>315</v>
      </c>
      <c r="G83" s="259"/>
      <c r="H83" s="260"/>
      <c r="I83" s="260"/>
      <c r="J83" s="260"/>
      <c r="K83" s="260">
        <v>92</v>
      </c>
      <c r="L83" s="260">
        <v>48.2</v>
      </c>
      <c r="M83" s="260">
        <v>92</v>
      </c>
      <c r="N83" s="339">
        <f>N84</f>
        <v>5.2</v>
      </c>
      <c r="O83" s="339">
        <f>O84</f>
        <v>5.4</v>
      </c>
    </row>
    <row r="84" spans="1:15" ht="27.6" customHeight="1">
      <c r="A84" s="330" t="s">
        <v>391</v>
      </c>
      <c r="B84" s="283" t="s">
        <v>288</v>
      </c>
      <c r="C84" s="259" t="s">
        <v>135</v>
      </c>
      <c r="D84" s="259" t="s">
        <v>176</v>
      </c>
      <c r="E84" s="259" t="s">
        <v>422</v>
      </c>
      <c r="F84" s="259" t="s">
        <v>244</v>
      </c>
      <c r="G84" s="259"/>
      <c r="H84" s="260"/>
      <c r="I84" s="260"/>
      <c r="J84" s="260"/>
      <c r="K84" s="260">
        <v>92</v>
      </c>
      <c r="L84" s="260">
        <v>48.2</v>
      </c>
      <c r="M84" s="260">
        <v>92</v>
      </c>
      <c r="N84" s="339">
        <v>5.2</v>
      </c>
      <c r="O84" s="339">
        <v>5.4</v>
      </c>
    </row>
    <row r="85" spans="1:15" ht="59.45" customHeight="1">
      <c r="A85" s="329" t="s">
        <v>498</v>
      </c>
      <c r="B85" s="304" t="s">
        <v>366</v>
      </c>
      <c r="C85" s="255" t="s">
        <v>135</v>
      </c>
      <c r="D85" s="255" t="s">
        <v>176</v>
      </c>
      <c r="E85" s="255" t="s">
        <v>425</v>
      </c>
      <c r="F85" s="255"/>
      <c r="G85" s="255"/>
      <c r="H85" s="256" t="e">
        <f>H87+H93+#REF!+#REF!</f>
        <v>#REF!</v>
      </c>
      <c r="I85" s="256" t="e">
        <f>I87+I93+#REF!+#REF!</f>
        <v>#REF!</v>
      </c>
      <c r="J85" s="256" t="e">
        <f>J87+J93+#REF!+#REF!</f>
        <v>#REF!</v>
      </c>
      <c r="K85" s="256">
        <f t="shared" ref="K85:O85" si="17">K87</f>
        <v>92</v>
      </c>
      <c r="L85" s="256">
        <f t="shared" si="17"/>
        <v>48.2</v>
      </c>
      <c r="M85" s="256">
        <f t="shared" si="17"/>
        <v>92</v>
      </c>
      <c r="N85" s="379">
        <f t="shared" si="17"/>
        <v>1</v>
      </c>
      <c r="O85" s="379">
        <f t="shared" si="17"/>
        <v>1.1000000000000001</v>
      </c>
    </row>
    <row r="86" spans="1:15" ht="28.5" customHeight="1">
      <c r="A86" s="330" t="s">
        <v>499</v>
      </c>
      <c r="B86" s="282" t="s">
        <v>316</v>
      </c>
      <c r="C86" s="259" t="s">
        <v>135</v>
      </c>
      <c r="D86" s="259" t="s">
        <v>176</v>
      </c>
      <c r="E86" s="259" t="s">
        <v>425</v>
      </c>
      <c r="F86" s="259" t="s">
        <v>315</v>
      </c>
      <c r="G86" s="259"/>
      <c r="H86" s="260"/>
      <c r="I86" s="260"/>
      <c r="J86" s="260"/>
      <c r="K86" s="260">
        <v>92</v>
      </c>
      <c r="L86" s="260">
        <v>48.2</v>
      </c>
      <c r="M86" s="260">
        <v>92</v>
      </c>
      <c r="N86" s="339">
        <f>N87</f>
        <v>1</v>
      </c>
      <c r="O86" s="339">
        <f>O87</f>
        <v>1.1000000000000001</v>
      </c>
    </row>
    <row r="87" spans="1:15" ht="27.75" customHeight="1">
      <c r="A87" s="330" t="s">
        <v>500</v>
      </c>
      <c r="B87" s="283" t="s">
        <v>288</v>
      </c>
      <c r="C87" s="259" t="s">
        <v>135</v>
      </c>
      <c r="D87" s="259" t="s">
        <v>176</v>
      </c>
      <c r="E87" s="259" t="s">
        <v>425</v>
      </c>
      <c r="F87" s="259" t="s">
        <v>244</v>
      </c>
      <c r="G87" s="259"/>
      <c r="H87" s="260"/>
      <c r="I87" s="260"/>
      <c r="J87" s="260"/>
      <c r="K87" s="260">
        <v>92</v>
      </c>
      <c r="L87" s="260">
        <v>48.2</v>
      </c>
      <c r="M87" s="260">
        <v>92</v>
      </c>
      <c r="N87" s="339">
        <v>1</v>
      </c>
      <c r="O87" s="339">
        <v>1.1000000000000001</v>
      </c>
    </row>
    <row r="88" spans="1:15" ht="49.15" customHeight="1">
      <c r="A88" s="329" t="s">
        <v>398</v>
      </c>
      <c r="B88" s="281" t="s">
        <v>460</v>
      </c>
      <c r="C88" s="255" t="s">
        <v>135</v>
      </c>
      <c r="D88" s="255" t="s">
        <v>176</v>
      </c>
      <c r="E88" s="255" t="s">
        <v>462</v>
      </c>
      <c r="F88" s="255" t="s">
        <v>244</v>
      </c>
      <c r="G88" s="255"/>
      <c r="H88" s="256"/>
      <c r="I88" s="256"/>
      <c r="J88" s="256"/>
      <c r="K88" s="256"/>
      <c r="L88" s="256"/>
      <c r="M88" s="256"/>
      <c r="N88" s="379">
        <f t="shared" ref="N88:O89" si="18">N89</f>
        <v>1</v>
      </c>
      <c r="O88" s="379">
        <f t="shared" si="18"/>
        <v>1.1000000000000001</v>
      </c>
    </row>
    <row r="89" spans="1:15" ht="25.15" customHeight="1">
      <c r="A89" s="330" t="s">
        <v>399</v>
      </c>
      <c r="B89" s="282" t="s">
        <v>316</v>
      </c>
      <c r="C89" s="259" t="s">
        <v>135</v>
      </c>
      <c r="D89" s="259" t="s">
        <v>176</v>
      </c>
      <c r="E89" s="259" t="s">
        <v>462</v>
      </c>
      <c r="F89" s="259" t="s">
        <v>315</v>
      </c>
      <c r="G89" s="259"/>
      <c r="H89" s="260"/>
      <c r="I89" s="260"/>
      <c r="J89" s="260"/>
      <c r="K89" s="260"/>
      <c r="L89" s="260"/>
      <c r="M89" s="260"/>
      <c r="N89" s="339">
        <f t="shared" si="18"/>
        <v>1</v>
      </c>
      <c r="O89" s="339">
        <f t="shared" si="18"/>
        <v>1.1000000000000001</v>
      </c>
    </row>
    <row r="90" spans="1:15" ht="15.75" customHeight="1" thickBot="1">
      <c r="A90" s="331" t="s">
        <v>400</v>
      </c>
      <c r="B90" s="332" t="s">
        <v>288</v>
      </c>
      <c r="C90" s="273" t="s">
        <v>135</v>
      </c>
      <c r="D90" s="273" t="s">
        <v>176</v>
      </c>
      <c r="E90" s="273" t="s">
        <v>462</v>
      </c>
      <c r="F90" s="273" t="s">
        <v>244</v>
      </c>
      <c r="G90" s="273"/>
      <c r="H90" s="275"/>
      <c r="I90" s="275"/>
      <c r="J90" s="275"/>
      <c r="K90" s="275"/>
      <c r="L90" s="275"/>
      <c r="M90" s="275"/>
      <c r="N90" s="364">
        <v>1</v>
      </c>
      <c r="O90" s="364">
        <v>1.1000000000000001</v>
      </c>
    </row>
    <row r="91" spans="1:15" ht="30" customHeight="1" thickBot="1">
      <c r="A91" s="333" t="s">
        <v>50</v>
      </c>
      <c r="B91" s="280" t="s">
        <v>37</v>
      </c>
      <c r="C91" s="277" t="s">
        <v>135</v>
      </c>
      <c r="D91" s="277" t="s">
        <v>31</v>
      </c>
      <c r="E91" s="277"/>
      <c r="F91" s="277"/>
      <c r="G91" s="277"/>
      <c r="H91" s="278" t="e">
        <f>H92+#REF!+H95+H102</f>
        <v>#REF!</v>
      </c>
      <c r="I91" s="278" t="e">
        <f>I92+#REF!+I95+I102</f>
        <v>#REF!</v>
      </c>
      <c r="J91" s="278" t="e">
        <f>J92+#REF!+J95+J102</f>
        <v>#REF!</v>
      </c>
      <c r="K91" s="278" t="e">
        <f t="shared" ref="K91:O94" si="19">K92</f>
        <v>#REF!</v>
      </c>
      <c r="L91" s="278" t="e">
        <f t="shared" si="19"/>
        <v>#REF!</v>
      </c>
      <c r="M91" s="278" t="e">
        <f t="shared" si="19"/>
        <v>#REF!</v>
      </c>
      <c r="N91" s="376">
        <f t="shared" si="19"/>
        <v>5.2</v>
      </c>
      <c r="O91" s="376">
        <f t="shared" si="19"/>
        <v>5.4</v>
      </c>
    </row>
    <row r="92" spans="1:15" ht="21" customHeight="1">
      <c r="A92" s="335" t="s">
        <v>64</v>
      </c>
      <c r="B92" s="306" t="s">
        <v>519</v>
      </c>
      <c r="C92" s="254" t="s">
        <v>135</v>
      </c>
      <c r="D92" s="254" t="s">
        <v>21</v>
      </c>
      <c r="E92" s="254"/>
      <c r="F92" s="254"/>
      <c r="G92" s="254"/>
      <c r="H92" s="279" t="e">
        <f>#REF!</f>
        <v>#REF!</v>
      </c>
      <c r="I92" s="279" t="e">
        <f>#REF!</f>
        <v>#REF!</v>
      </c>
      <c r="J92" s="279" t="e">
        <f>#REF!</f>
        <v>#REF!</v>
      </c>
      <c r="K92" s="279" t="e">
        <f>#REF!+#REF!</f>
        <v>#REF!</v>
      </c>
      <c r="L92" s="279" t="e">
        <f>#REF!+#REF!</f>
        <v>#REF!</v>
      </c>
      <c r="M92" s="279" t="e">
        <f>#REF!+#REF!</f>
        <v>#REF!</v>
      </c>
      <c r="N92" s="357">
        <f t="shared" si="19"/>
        <v>5.2</v>
      </c>
      <c r="O92" s="357">
        <f t="shared" si="19"/>
        <v>5.4</v>
      </c>
    </row>
    <row r="93" spans="1:15" ht="57.6" customHeight="1">
      <c r="A93" s="329" t="s">
        <v>343</v>
      </c>
      <c r="B93" s="304" t="s">
        <v>373</v>
      </c>
      <c r="C93" s="255" t="s">
        <v>135</v>
      </c>
      <c r="D93" s="255" t="s">
        <v>21</v>
      </c>
      <c r="E93" s="255" t="s">
        <v>427</v>
      </c>
      <c r="F93" s="255"/>
      <c r="G93" s="255"/>
      <c r="H93" s="256" t="e">
        <f>[2]роспись!H66</f>
        <v>#REF!</v>
      </c>
      <c r="I93" s="256">
        <v>3277.5</v>
      </c>
      <c r="J93" s="256">
        <v>5320</v>
      </c>
      <c r="K93" s="256" t="e">
        <f>K102</f>
        <v>#REF!</v>
      </c>
      <c r="L93" s="256" t="e">
        <f>L102</f>
        <v>#REF!</v>
      </c>
      <c r="M93" s="256" t="e">
        <f>M102</f>
        <v>#REF!</v>
      </c>
      <c r="N93" s="354">
        <f t="shared" si="19"/>
        <v>5.2</v>
      </c>
      <c r="O93" s="354">
        <f t="shared" si="19"/>
        <v>5.4</v>
      </c>
    </row>
    <row r="94" spans="1:15" ht="36" customHeight="1">
      <c r="A94" s="414" t="s">
        <v>344</v>
      </c>
      <c r="B94" s="294" t="s">
        <v>316</v>
      </c>
      <c r="C94" s="287" t="s">
        <v>135</v>
      </c>
      <c r="D94" s="287" t="s">
        <v>21</v>
      </c>
      <c r="E94" s="287" t="s">
        <v>427</v>
      </c>
      <c r="F94" s="287" t="s">
        <v>315</v>
      </c>
      <c r="G94" s="287"/>
      <c r="H94" s="288" t="e">
        <f>#REF!</f>
        <v>#REF!</v>
      </c>
      <c r="I94" s="288" t="e">
        <f>#REF!</f>
        <v>#REF!</v>
      </c>
      <c r="J94" s="288" t="e">
        <f>#REF!</f>
        <v>#REF!</v>
      </c>
      <c r="K94" s="288">
        <v>18</v>
      </c>
      <c r="L94" s="288">
        <v>0</v>
      </c>
      <c r="M94" s="288">
        <v>18</v>
      </c>
      <c r="N94" s="360">
        <f t="shared" si="19"/>
        <v>5.2</v>
      </c>
      <c r="O94" s="360">
        <f t="shared" si="19"/>
        <v>5.4</v>
      </c>
    </row>
    <row r="95" spans="1:15" ht="29.25" customHeight="1" thickBot="1">
      <c r="A95" s="331" t="s">
        <v>345</v>
      </c>
      <c r="B95" s="332" t="s">
        <v>288</v>
      </c>
      <c r="C95" s="273" t="s">
        <v>135</v>
      </c>
      <c r="D95" s="273" t="s">
        <v>21</v>
      </c>
      <c r="E95" s="273" t="s">
        <v>427</v>
      </c>
      <c r="F95" s="273" t="s">
        <v>244</v>
      </c>
      <c r="G95" s="273"/>
      <c r="H95" s="275">
        <f>H101</f>
        <v>668</v>
      </c>
      <c r="I95" s="275">
        <f>I101</f>
        <v>480</v>
      </c>
      <c r="J95" s="275">
        <f>J101</f>
        <v>668</v>
      </c>
      <c r="K95" s="275">
        <v>18</v>
      </c>
      <c r="L95" s="275">
        <v>0</v>
      </c>
      <c r="M95" s="275">
        <v>18</v>
      </c>
      <c r="N95" s="364">
        <v>5.2</v>
      </c>
      <c r="O95" s="364">
        <v>5.4</v>
      </c>
    </row>
    <row r="96" spans="1:15" ht="22.15" customHeight="1" thickBot="1">
      <c r="A96" s="333" t="s">
        <v>76</v>
      </c>
      <c r="B96" s="334" t="s">
        <v>294</v>
      </c>
      <c r="C96" s="277" t="s">
        <v>135</v>
      </c>
      <c r="D96" s="277" t="s">
        <v>295</v>
      </c>
      <c r="E96" s="277"/>
      <c r="F96" s="277"/>
      <c r="G96" s="277"/>
      <c r="H96" s="278"/>
      <c r="I96" s="278"/>
      <c r="J96" s="278"/>
      <c r="K96" s="278"/>
      <c r="L96" s="278"/>
      <c r="M96" s="278"/>
      <c r="N96" s="376">
        <f>N97+N101+N107</f>
        <v>65846.5</v>
      </c>
      <c r="O96" s="376">
        <f>O97+O101+O107</f>
        <v>68546</v>
      </c>
    </row>
    <row r="97" spans="1:15" ht="15.6" customHeight="1">
      <c r="A97" s="335" t="s">
        <v>66</v>
      </c>
      <c r="B97" s="301" t="s">
        <v>371</v>
      </c>
      <c r="C97" s="254" t="s">
        <v>135</v>
      </c>
      <c r="D97" s="254" t="s">
        <v>368</v>
      </c>
      <c r="E97" s="254"/>
      <c r="F97" s="254"/>
      <c r="G97" s="287"/>
      <c r="H97" s="288">
        <f>[2]роспись!H63</f>
        <v>5320</v>
      </c>
      <c r="I97" s="288">
        <v>480</v>
      </c>
      <c r="J97" s="288">
        <v>668</v>
      </c>
      <c r="K97" s="279" t="e">
        <f>K98</f>
        <v>#REF!</v>
      </c>
      <c r="L97" s="279" t="e">
        <f>L98</f>
        <v>#REF!</v>
      </c>
      <c r="M97" s="279" t="e">
        <f>M98</f>
        <v>#REF!</v>
      </c>
      <c r="N97" s="415">
        <f>N99</f>
        <v>318.2</v>
      </c>
      <c r="O97" s="415">
        <f>O99</f>
        <v>331.1</v>
      </c>
    </row>
    <row r="98" spans="1:15" ht="28.15" customHeight="1">
      <c r="A98" s="329" t="s">
        <v>67</v>
      </c>
      <c r="B98" s="305" t="s">
        <v>463</v>
      </c>
      <c r="C98" s="390">
        <v>993</v>
      </c>
      <c r="D98" s="255" t="s">
        <v>368</v>
      </c>
      <c r="E98" s="255" t="s">
        <v>470</v>
      </c>
      <c r="F98" s="255"/>
      <c r="G98" s="255"/>
      <c r="H98" s="256" t="e">
        <f>#REF!</f>
        <v>#REF!</v>
      </c>
      <c r="I98" s="256" t="e">
        <f>#REF!</f>
        <v>#REF!</v>
      </c>
      <c r="J98" s="256" t="e">
        <f>#REF!</f>
        <v>#REF!</v>
      </c>
      <c r="K98" s="256" t="e">
        <f>#REF!+#REF!</f>
        <v>#REF!</v>
      </c>
      <c r="L98" s="256" t="e">
        <f>#REF!+#REF!</f>
        <v>#REF!</v>
      </c>
      <c r="M98" s="256" t="e">
        <f>#REF!+#REF!</f>
        <v>#REF!</v>
      </c>
      <c r="N98" s="354">
        <f t="shared" ref="N98:O99" si="20">N99</f>
        <v>318.2</v>
      </c>
      <c r="O98" s="354">
        <f t="shared" si="20"/>
        <v>331.1</v>
      </c>
    </row>
    <row r="99" spans="1:15" ht="31.15" customHeight="1">
      <c r="A99" s="330" t="s">
        <v>137</v>
      </c>
      <c r="B99" s="283" t="s">
        <v>520</v>
      </c>
      <c r="C99" s="336">
        <v>993</v>
      </c>
      <c r="D99" s="259" t="s">
        <v>368</v>
      </c>
      <c r="E99" s="259" t="s">
        <v>525</v>
      </c>
      <c r="F99" s="259" t="s">
        <v>320</v>
      </c>
      <c r="G99" s="259"/>
      <c r="H99" s="260"/>
      <c r="I99" s="260"/>
      <c r="J99" s="260"/>
      <c r="K99" s="260"/>
      <c r="L99" s="260"/>
      <c r="M99" s="260"/>
      <c r="N99" s="339">
        <f t="shared" si="20"/>
        <v>318.2</v>
      </c>
      <c r="O99" s="339">
        <f t="shared" si="20"/>
        <v>331.1</v>
      </c>
    </row>
    <row r="100" spans="1:15" ht="27.75" customHeight="1">
      <c r="A100" s="330" t="s">
        <v>331</v>
      </c>
      <c r="B100" s="283" t="s">
        <v>372</v>
      </c>
      <c r="C100" s="336">
        <v>993</v>
      </c>
      <c r="D100" s="259" t="s">
        <v>368</v>
      </c>
      <c r="E100" s="259" t="s">
        <v>525</v>
      </c>
      <c r="F100" s="259" t="s">
        <v>369</v>
      </c>
      <c r="G100" s="259"/>
      <c r="H100" s="260"/>
      <c r="I100" s="260"/>
      <c r="J100" s="260"/>
      <c r="K100" s="260"/>
      <c r="L100" s="260"/>
      <c r="M100" s="260"/>
      <c r="N100" s="339">
        <v>318.2</v>
      </c>
      <c r="O100" s="339">
        <v>331.1</v>
      </c>
    </row>
    <row r="101" spans="1:15" ht="39.75" customHeight="1">
      <c r="A101" s="329" t="s">
        <v>262</v>
      </c>
      <c r="B101" s="281" t="s">
        <v>562</v>
      </c>
      <c r="C101" s="255" t="s">
        <v>135</v>
      </c>
      <c r="D101" s="255" t="s">
        <v>216</v>
      </c>
      <c r="E101" s="255"/>
      <c r="F101" s="255"/>
      <c r="G101" s="259"/>
      <c r="H101" s="260">
        <f>[2]роспись!H68</f>
        <v>668</v>
      </c>
      <c r="I101" s="260">
        <v>480</v>
      </c>
      <c r="J101" s="260">
        <v>668</v>
      </c>
      <c r="K101" s="256" t="e">
        <f t="shared" ref="K101:O101" si="21">K102</f>
        <v>#REF!</v>
      </c>
      <c r="L101" s="256" t="e">
        <f t="shared" si="21"/>
        <v>#REF!</v>
      </c>
      <c r="M101" s="256" t="e">
        <f t="shared" si="21"/>
        <v>#REF!</v>
      </c>
      <c r="N101" s="379">
        <f t="shared" si="21"/>
        <v>65523.1</v>
      </c>
      <c r="O101" s="379">
        <f t="shared" si="21"/>
        <v>68209.5</v>
      </c>
    </row>
    <row r="102" spans="1:15" ht="27" customHeight="1">
      <c r="A102" s="329" t="s">
        <v>264</v>
      </c>
      <c r="B102" s="305" t="s">
        <v>248</v>
      </c>
      <c r="C102" s="390">
        <v>993</v>
      </c>
      <c r="D102" s="255" t="s">
        <v>216</v>
      </c>
      <c r="E102" s="255" t="s">
        <v>428</v>
      </c>
      <c r="F102" s="255"/>
      <c r="G102" s="255"/>
      <c r="H102" s="256">
        <f>H104</f>
        <v>796</v>
      </c>
      <c r="I102" s="256">
        <f>I104</f>
        <v>459.2</v>
      </c>
      <c r="J102" s="256">
        <f>J104</f>
        <v>796</v>
      </c>
      <c r="K102" s="256" t="e">
        <f>K104+#REF!</f>
        <v>#REF!</v>
      </c>
      <c r="L102" s="256" t="e">
        <f>L104+#REF!</f>
        <v>#REF!</v>
      </c>
      <c r="M102" s="256" t="e">
        <f>M104+#REF!</f>
        <v>#REF!</v>
      </c>
      <c r="N102" s="354">
        <f>N103+N105</f>
        <v>65523.1</v>
      </c>
      <c r="O102" s="354">
        <f>O103+O105</f>
        <v>68209.5</v>
      </c>
    </row>
    <row r="103" spans="1:15" ht="27" customHeight="1">
      <c r="A103" s="330" t="s">
        <v>402</v>
      </c>
      <c r="B103" s="282" t="s">
        <v>316</v>
      </c>
      <c r="C103" s="336">
        <v>993</v>
      </c>
      <c r="D103" s="259" t="s">
        <v>216</v>
      </c>
      <c r="E103" s="259" t="s">
        <v>428</v>
      </c>
      <c r="F103" s="259" t="s">
        <v>315</v>
      </c>
      <c r="G103" s="259"/>
      <c r="H103" s="260" t="e">
        <f>[2]роспись!H69</f>
        <v>#REF!</v>
      </c>
      <c r="I103" s="260">
        <v>459.2</v>
      </c>
      <c r="J103" s="260">
        <v>796</v>
      </c>
      <c r="K103" s="260">
        <f>6469.6+600</f>
        <v>7069.6</v>
      </c>
      <c r="L103" s="260">
        <v>2772.6</v>
      </c>
      <c r="M103" s="260">
        <v>7069.6</v>
      </c>
      <c r="N103" s="339">
        <f>N104</f>
        <v>65346.1</v>
      </c>
      <c r="O103" s="339">
        <f>O104</f>
        <v>68025.3</v>
      </c>
    </row>
    <row r="104" spans="1:15" ht="27" customHeight="1">
      <c r="A104" s="330" t="s">
        <v>403</v>
      </c>
      <c r="B104" s="283" t="s">
        <v>288</v>
      </c>
      <c r="C104" s="336">
        <v>993</v>
      </c>
      <c r="D104" s="259" t="s">
        <v>216</v>
      </c>
      <c r="E104" s="259" t="s">
        <v>428</v>
      </c>
      <c r="F104" s="259" t="s">
        <v>244</v>
      </c>
      <c r="G104" s="259"/>
      <c r="H104" s="260">
        <f>[2]роспись!H70</f>
        <v>796</v>
      </c>
      <c r="I104" s="260">
        <v>459.2</v>
      </c>
      <c r="J104" s="260">
        <v>796</v>
      </c>
      <c r="K104" s="260">
        <f>6469.6+600</f>
        <v>7069.6</v>
      </c>
      <c r="L104" s="260">
        <v>2772.6</v>
      </c>
      <c r="M104" s="260">
        <v>7069.6</v>
      </c>
      <c r="N104" s="339">
        <v>65346.1</v>
      </c>
      <c r="O104" s="339">
        <v>68025.3</v>
      </c>
    </row>
    <row r="105" spans="1:15" ht="20.45" customHeight="1">
      <c r="A105" s="330" t="s">
        <v>526</v>
      </c>
      <c r="B105" s="282" t="s">
        <v>370</v>
      </c>
      <c r="C105" s="336">
        <v>993</v>
      </c>
      <c r="D105" s="259" t="s">
        <v>216</v>
      </c>
      <c r="E105" s="259" t="s">
        <v>428</v>
      </c>
      <c r="F105" s="259" t="s">
        <v>320</v>
      </c>
      <c r="G105" s="259"/>
      <c r="H105" s="260"/>
      <c r="I105" s="260"/>
      <c r="J105" s="260"/>
      <c r="K105" s="260"/>
      <c r="L105" s="260"/>
      <c r="M105" s="260"/>
      <c r="N105" s="339">
        <f>N106</f>
        <v>177</v>
      </c>
      <c r="O105" s="339">
        <v>184.2</v>
      </c>
    </row>
    <row r="106" spans="1:15" ht="21" customHeight="1">
      <c r="A106" s="330" t="s">
        <v>527</v>
      </c>
      <c r="B106" s="283" t="s">
        <v>509</v>
      </c>
      <c r="C106" s="336">
        <v>993</v>
      </c>
      <c r="D106" s="259" t="s">
        <v>216</v>
      </c>
      <c r="E106" s="259" t="s">
        <v>428</v>
      </c>
      <c r="F106" s="259" t="s">
        <v>322</v>
      </c>
      <c r="G106" s="259"/>
      <c r="H106" s="260"/>
      <c r="I106" s="260"/>
      <c r="J106" s="260"/>
      <c r="K106" s="260"/>
      <c r="L106" s="260"/>
      <c r="M106" s="260"/>
      <c r="N106" s="339">
        <v>177</v>
      </c>
      <c r="O106" s="339">
        <v>184.2</v>
      </c>
    </row>
    <row r="107" spans="1:15" ht="19.899999999999999" customHeight="1">
      <c r="A107" s="329" t="s">
        <v>401</v>
      </c>
      <c r="B107" s="281" t="s">
        <v>408</v>
      </c>
      <c r="C107" s="255" t="s">
        <v>135</v>
      </c>
      <c r="D107" s="255" t="s">
        <v>407</v>
      </c>
      <c r="E107" s="255"/>
      <c r="F107" s="255"/>
      <c r="G107" s="259"/>
      <c r="H107" s="260" t="e">
        <f>[2]роспись!H73</f>
        <v>#REF!</v>
      </c>
      <c r="I107" s="260">
        <v>480</v>
      </c>
      <c r="J107" s="260">
        <v>668</v>
      </c>
      <c r="K107" s="256" t="e">
        <f t="shared" ref="K107:O109" si="22">K108</f>
        <v>#REF!</v>
      </c>
      <c r="L107" s="256" t="e">
        <f t="shared" si="22"/>
        <v>#REF!</v>
      </c>
      <c r="M107" s="256" t="e">
        <f t="shared" si="22"/>
        <v>#REF!</v>
      </c>
      <c r="N107" s="379">
        <f t="shared" si="22"/>
        <v>5.2</v>
      </c>
      <c r="O107" s="379">
        <f t="shared" si="22"/>
        <v>5.4</v>
      </c>
    </row>
    <row r="108" spans="1:15" ht="30.6" customHeight="1">
      <c r="A108" s="329" t="s">
        <v>404</v>
      </c>
      <c r="B108" s="305" t="s">
        <v>409</v>
      </c>
      <c r="C108" s="390">
        <v>993</v>
      </c>
      <c r="D108" s="255" t="s">
        <v>407</v>
      </c>
      <c r="E108" s="255" t="s">
        <v>429</v>
      </c>
      <c r="F108" s="255"/>
      <c r="G108" s="255"/>
      <c r="H108" s="256">
        <f>H110</f>
        <v>204</v>
      </c>
      <c r="I108" s="256">
        <f>I110</f>
        <v>459.2</v>
      </c>
      <c r="J108" s="256">
        <f>J110</f>
        <v>796</v>
      </c>
      <c r="K108" s="256" t="e">
        <f>K110+K111</f>
        <v>#REF!</v>
      </c>
      <c r="L108" s="256" t="e">
        <f>L110+L111</f>
        <v>#REF!</v>
      </c>
      <c r="M108" s="256" t="e">
        <f>M110+M111</f>
        <v>#REF!</v>
      </c>
      <c r="N108" s="354">
        <f t="shared" si="22"/>
        <v>5.2</v>
      </c>
      <c r="O108" s="354">
        <f t="shared" si="22"/>
        <v>5.4</v>
      </c>
    </row>
    <row r="109" spans="1:15" ht="17.25" customHeight="1">
      <c r="A109" s="330" t="s">
        <v>405</v>
      </c>
      <c r="B109" s="282" t="s">
        <v>316</v>
      </c>
      <c r="C109" s="336">
        <v>993</v>
      </c>
      <c r="D109" s="259" t="s">
        <v>407</v>
      </c>
      <c r="E109" s="259" t="s">
        <v>429</v>
      </c>
      <c r="F109" s="259" t="s">
        <v>315</v>
      </c>
      <c r="G109" s="259"/>
      <c r="H109" s="260" t="e">
        <f>[2]роспись!H74</f>
        <v>#REF!</v>
      </c>
      <c r="I109" s="260">
        <v>459.2</v>
      </c>
      <c r="J109" s="260">
        <v>796</v>
      </c>
      <c r="K109" s="260">
        <f>6469.6+600</f>
        <v>7069.6</v>
      </c>
      <c r="L109" s="260">
        <v>2772.6</v>
      </c>
      <c r="M109" s="260">
        <v>7069.6</v>
      </c>
      <c r="N109" s="339">
        <f t="shared" si="22"/>
        <v>5.2</v>
      </c>
      <c r="O109" s="339">
        <f t="shared" si="22"/>
        <v>5.4</v>
      </c>
    </row>
    <row r="110" spans="1:15" ht="29.25" customHeight="1" thickBot="1">
      <c r="A110" s="331" t="s">
        <v>406</v>
      </c>
      <c r="B110" s="332" t="s">
        <v>288</v>
      </c>
      <c r="C110" s="341">
        <v>993</v>
      </c>
      <c r="D110" s="273" t="s">
        <v>407</v>
      </c>
      <c r="E110" s="273" t="s">
        <v>429</v>
      </c>
      <c r="F110" s="273" t="s">
        <v>244</v>
      </c>
      <c r="G110" s="273"/>
      <c r="H110" s="275">
        <f>[2]роспись!H75</f>
        <v>204</v>
      </c>
      <c r="I110" s="275">
        <v>459.2</v>
      </c>
      <c r="J110" s="275">
        <v>796</v>
      </c>
      <c r="K110" s="275">
        <f>6469.6+600</f>
        <v>7069.6</v>
      </c>
      <c r="L110" s="275">
        <v>2772.6</v>
      </c>
      <c r="M110" s="275">
        <v>7069.6</v>
      </c>
      <c r="N110" s="364">
        <v>5.2</v>
      </c>
      <c r="O110" s="364">
        <v>5.4</v>
      </c>
    </row>
    <row r="111" spans="1:15" ht="25.9" customHeight="1" thickBot="1">
      <c r="A111" s="333" t="s">
        <v>78</v>
      </c>
      <c r="B111" s="280" t="s">
        <v>32</v>
      </c>
      <c r="C111" s="277" t="s">
        <v>135</v>
      </c>
      <c r="D111" s="277" t="s">
        <v>33</v>
      </c>
      <c r="E111" s="277"/>
      <c r="F111" s="277"/>
      <c r="G111" s="285"/>
      <c r="H111" s="286" t="e">
        <f>#REF!+#REF!+#REF!</f>
        <v>#REF!</v>
      </c>
      <c r="I111" s="286" t="e">
        <f>#REF!+#REF!+#REF!</f>
        <v>#REF!</v>
      </c>
      <c r="J111" s="286" t="e">
        <f>#REF!+#REF!+#REF!</f>
        <v>#REF!</v>
      </c>
      <c r="K111" s="278" t="e">
        <f>#REF!+K116+K119+K122</f>
        <v>#REF!</v>
      </c>
      <c r="L111" s="278" t="e">
        <f>#REF!+L116+L119+L122</f>
        <v>#REF!</v>
      </c>
      <c r="M111" s="278" t="e">
        <f>#REF!+M116+M119+M122</f>
        <v>#REF!</v>
      </c>
      <c r="N111" s="376">
        <f>N112</f>
        <v>40576.800000000003</v>
      </c>
      <c r="O111" s="376" t="str">
        <f>O112</f>
        <v xml:space="preserve"> </v>
      </c>
    </row>
    <row r="112" spans="1:15" ht="16.899999999999999" customHeight="1">
      <c r="A112" s="335" t="s">
        <v>68</v>
      </c>
      <c r="B112" s="356" t="s">
        <v>303</v>
      </c>
      <c r="C112" s="254" t="s">
        <v>135</v>
      </c>
      <c r="D112" s="254" t="s">
        <v>80</v>
      </c>
      <c r="E112" s="254"/>
      <c r="F112" s="254"/>
      <c r="G112" s="254"/>
      <c r="H112" s="279"/>
      <c r="I112" s="279"/>
      <c r="J112" s="279"/>
      <c r="K112" s="279"/>
      <c r="L112" s="279"/>
      <c r="M112" s="279"/>
      <c r="N112" s="357">
        <f>N113+N116+N119+N122+N125</f>
        <v>40576.800000000003</v>
      </c>
      <c r="O112" s="357" t="s">
        <v>563</v>
      </c>
    </row>
    <row r="113" spans="1:15" ht="27.6" customHeight="1">
      <c r="A113" s="329" t="s">
        <v>69</v>
      </c>
      <c r="B113" s="304" t="s">
        <v>531</v>
      </c>
      <c r="C113" s="255">
        <v>993</v>
      </c>
      <c r="D113" s="255" t="s">
        <v>80</v>
      </c>
      <c r="E113" s="255" t="s">
        <v>430</v>
      </c>
      <c r="F113" s="255"/>
      <c r="G113" s="259"/>
      <c r="H113" s="260" t="e">
        <f>#REF!</f>
        <v>#REF!</v>
      </c>
      <c r="I113" s="260" t="e">
        <f>#REF!</f>
        <v>#REF!</v>
      </c>
      <c r="J113" s="260" t="e">
        <f>#REF!</f>
        <v>#REF!</v>
      </c>
      <c r="K113" s="256" t="e">
        <f>#REF!+#REF!+#REF!</f>
        <v>#REF!</v>
      </c>
      <c r="L113" s="256" t="e">
        <f>#REF!+#REF!+#REF!</f>
        <v>#REF!</v>
      </c>
      <c r="M113" s="256" t="e">
        <f>#REF!+#REF!+#REF!</f>
        <v>#REF!</v>
      </c>
      <c r="N113" s="354">
        <f t="shared" ref="N113:O114" si="23">N114</f>
        <v>4986.7</v>
      </c>
      <c r="O113" s="354">
        <f t="shared" si="23"/>
        <v>5191.1000000000004</v>
      </c>
    </row>
    <row r="114" spans="1:15" ht="30.6" customHeight="1">
      <c r="A114" s="330" t="s">
        <v>70</v>
      </c>
      <c r="B114" s="282" t="s">
        <v>316</v>
      </c>
      <c r="C114" s="259">
        <v>993</v>
      </c>
      <c r="D114" s="259" t="s">
        <v>80</v>
      </c>
      <c r="E114" s="259" t="s">
        <v>430</v>
      </c>
      <c r="F114" s="259" t="s">
        <v>315</v>
      </c>
      <c r="G114" s="259"/>
      <c r="H114" s="260" t="e">
        <f>H115</f>
        <v>#REF!</v>
      </c>
      <c r="I114" s="260" t="e">
        <f>I115</f>
        <v>#REF!</v>
      </c>
      <c r="J114" s="260" t="e">
        <f>J115</f>
        <v>#REF!</v>
      </c>
      <c r="K114" s="260">
        <v>411.1</v>
      </c>
      <c r="L114" s="260"/>
      <c r="M114" s="260">
        <v>411.1</v>
      </c>
      <c r="N114" s="339">
        <f t="shared" si="23"/>
        <v>4986.7</v>
      </c>
      <c r="O114" s="339">
        <f t="shared" si="23"/>
        <v>5191.1000000000004</v>
      </c>
    </row>
    <row r="115" spans="1:15" ht="27" customHeight="1">
      <c r="A115" s="330" t="s">
        <v>537</v>
      </c>
      <c r="B115" s="283" t="s">
        <v>288</v>
      </c>
      <c r="C115" s="259">
        <v>993</v>
      </c>
      <c r="D115" s="259" t="s">
        <v>80</v>
      </c>
      <c r="E115" s="259" t="s">
        <v>430</v>
      </c>
      <c r="F115" s="259" t="s">
        <v>244</v>
      </c>
      <c r="G115" s="259"/>
      <c r="H115" s="260" t="e">
        <f>#REF!</f>
        <v>#REF!</v>
      </c>
      <c r="I115" s="260" t="e">
        <f>#REF!</f>
        <v>#REF!</v>
      </c>
      <c r="J115" s="260" t="e">
        <f>#REF!</f>
        <v>#REF!</v>
      </c>
      <c r="K115" s="260">
        <v>411.1</v>
      </c>
      <c r="L115" s="260"/>
      <c r="M115" s="260">
        <v>411.1</v>
      </c>
      <c r="N115" s="339">
        <v>4986.7</v>
      </c>
      <c r="O115" s="339">
        <v>5191.1000000000004</v>
      </c>
    </row>
    <row r="116" spans="1:15" ht="25.15" customHeight="1">
      <c r="A116" s="351" t="s">
        <v>249</v>
      </c>
      <c r="B116" s="304" t="s">
        <v>538</v>
      </c>
      <c r="C116" s="255">
        <v>993</v>
      </c>
      <c r="D116" s="255" t="s">
        <v>80</v>
      </c>
      <c r="E116" s="255" t="s">
        <v>431</v>
      </c>
      <c r="F116" s="255"/>
      <c r="G116" s="259"/>
      <c r="H116" s="260" t="e">
        <f>#REF!</f>
        <v>#REF!</v>
      </c>
      <c r="I116" s="260" t="e">
        <f>#REF!</f>
        <v>#REF!</v>
      </c>
      <c r="J116" s="260" t="e">
        <f>#REF!</f>
        <v>#REF!</v>
      </c>
      <c r="K116" s="256" t="e">
        <f>#REF!++#REF!+#REF!</f>
        <v>#REF!</v>
      </c>
      <c r="L116" s="256" t="e">
        <f>#REF!++#REF!+#REF!</f>
        <v>#REF!</v>
      </c>
      <c r="M116" s="256" t="e">
        <f>#REF!++#REF!+#REF!</f>
        <v>#REF!</v>
      </c>
      <c r="N116" s="354">
        <f t="shared" ref="N116:O117" si="24">N117</f>
        <v>19468.5</v>
      </c>
      <c r="O116" s="354">
        <f t="shared" si="24"/>
        <v>39179.300000000003</v>
      </c>
    </row>
    <row r="117" spans="1:15" ht="27" customHeight="1">
      <c r="A117" s="349" t="s">
        <v>250</v>
      </c>
      <c r="B117" s="282" t="s">
        <v>316</v>
      </c>
      <c r="C117" s="290" t="s">
        <v>135</v>
      </c>
      <c r="D117" s="290" t="s">
        <v>80</v>
      </c>
      <c r="E117" s="259" t="s">
        <v>431</v>
      </c>
      <c r="F117" s="290" t="s">
        <v>315</v>
      </c>
      <c r="G117" s="259"/>
      <c r="H117" s="259" t="e">
        <f>[2]роспись!H78</f>
        <v>#REF!</v>
      </c>
      <c r="I117" s="260">
        <v>566.29999999999995</v>
      </c>
      <c r="J117" s="260">
        <v>1077.7</v>
      </c>
      <c r="K117" s="365">
        <v>1800</v>
      </c>
      <c r="L117" s="260">
        <v>1632.4</v>
      </c>
      <c r="M117" s="260">
        <v>1800</v>
      </c>
      <c r="N117" s="339">
        <f t="shared" si="24"/>
        <v>19468.5</v>
      </c>
      <c r="O117" s="339">
        <f t="shared" si="24"/>
        <v>39179.300000000003</v>
      </c>
    </row>
    <row r="118" spans="1:15" ht="28.15" customHeight="1">
      <c r="A118" s="349" t="s">
        <v>539</v>
      </c>
      <c r="B118" s="283" t="s">
        <v>288</v>
      </c>
      <c r="C118" s="290" t="s">
        <v>135</v>
      </c>
      <c r="D118" s="290" t="s">
        <v>80</v>
      </c>
      <c r="E118" s="259" t="s">
        <v>431</v>
      </c>
      <c r="F118" s="290" t="s">
        <v>244</v>
      </c>
      <c r="G118" s="259"/>
      <c r="H118" s="259">
        <f>[2]роспись!H79</f>
        <v>1077.7</v>
      </c>
      <c r="I118" s="260">
        <v>566.29999999999995</v>
      </c>
      <c r="J118" s="260">
        <v>1077.7</v>
      </c>
      <c r="K118" s="365">
        <v>1800</v>
      </c>
      <c r="L118" s="260">
        <v>1632.4</v>
      </c>
      <c r="M118" s="260">
        <v>1800</v>
      </c>
      <c r="N118" s="339">
        <v>19468.5</v>
      </c>
      <c r="O118" s="339">
        <v>39179.300000000003</v>
      </c>
    </row>
    <row r="119" spans="1:15" ht="27" customHeight="1">
      <c r="A119" s="329" t="s">
        <v>251</v>
      </c>
      <c r="B119" s="304" t="s">
        <v>533</v>
      </c>
      <c r="C119" s="255">
        <v>993</v>
      </c>
      <c r="D119" s="255" t="s">
        <v>80</v>
      </c>
      <c r="E119" s="255" t="s">
        <v>432</v>
      </c>
      <c r="F119" s="255"/>
      <c r="G119" s="255"/>
      <c r="H119" s="256" t="e">
        <f>#REF!+H122</f>
        <v>#REF!</v>
      </c>
      <c r="I119" s="256" t="e">
        <f>#REF!+I122</f>
        <v>#REF!</v>
      </c>
      <c r="J119" s="256" t="e">
        <f>#REF!+J122</f>
        <v>#REF!</v>
      </c>
      <c r="K119" s="256" t="e">
        <f>#REF!+#REF!</f>
        <v>#REF!</v>
      </c>
      <c r="L119" s="256" t="e">
        <f>#REF!+#REF!</f>
        <v>#REF!</v>
      </c>
      <c r="M119" s="256" t="e">
        <f>#REF!+#REF!</f>
        <v>#REF!</v>
      </c>
      <c r="N119" s="354">
        <f t="shared" ref="N119:O120" si="25">N120</f>
        <v>15498.3</v>
      </c>
      <c r="O119" s="354">
        <f t="shared" si="25"/>
        <v>16126</v>
      </c>
    </row>
    <row r="120" spans="1:15" ht="28.9" customHeight="1">
      <c r="A120" s="349" t="s">
        <v>252</v>
      </c>
      <c r="B120" s="282" t="s">
        <v>316</v>
      </c>
      <c r="C120" s="338" t="s">
        <v>135</v>
      </c>
      <c r="D120" s="290" t="s">
        <v>80</v>
      </c>
      <c r="E120" s="259" t="s">
        <v>432</v>
      </c>
      <c r="F120" s="290" t="s">
        <v>315</v>
      </c>
      <c r="G120" s="259"/>
      <c r="H120" s="260"/>
      <c r="I120" s="260"/>
      <c r="J120" s="260"/>
      <c r="K120" s="365">
        <v>421.6</v>
      </c>
      <c r="L120" s="296"/>
      <c r="M120" s="296">
        <v>421.6</v>
      </c>
      <c r="N120" s="339">
        <f t="shared" si="25"/>
        <v>15498.3</v>
      </c>
      <c r="O120" s="339">
        <f t="shared" si="25"/>
        <v>16126</v>
      </c>
    </row>
    <row r="121" spans="1:15" ht="25.5" customHeight="1">
      <c r="A121" s="349" t="s">
        <v>540</v>
      </c>
      <c r="B121" s="283" t="s">
        <v>288</v>
      </c>
      <c r="C121" s="338" t="s">
        <v>135</v>
      </c>
      <c r="D121" s="290" t="s">
        <v>80</v>
      </c>
      <c r="E121" s="259" t="s">
        <v>432</v>
      </c>
      <c r="F121" s="290" t="s">
        <v>244</v>
      </c>
      <c r="G121" s="259"/>
      <c r="H121" s="260"/>
      <c r="I121" s="260"/>
      <c r="J121" s="260"/>
      <c r="K121" s="365">
        <v>421.6</v>
      </c>
      <c r="L121" s="296"/>
      <c r="M121" s="296">
        <v>421.6</v>
      </c>
      <c r="N121" s="339">
        <v>15498.3</v>
      </c>
      <c r="O121" s="339">
        <v>16126</v>
      </c>
    </row>
    <row r="122" spans="1:15" ht="36" customHeight="1">
      <c r="A122" s="329" t="s">
        <v>392</v>
      </c>
      <c r="B122" s="304" t="s">
        <v>534</v>
      </c>
      <c r="C122" s="255">
        <v>993</v>
      </c>
      <c r="D122" s="255" t="s">
        <v>80</v>
      </c>
      <c r="E122" s="255" t="s">
        <v>433</v>
      </c>
      <c r="F122" s="255"/>
      <c r="G122" s="255"/>
      <c r="H122" s="256" t="e">
        <f>#REF!</f>
        <v>#REF!</v>
      </c>
      <c r="I122" s="256" t="e">
        <f>#REF!</f>
        <v>#REF!</v>
      </c>
      <c r="J122" s="256" t="e">
        <f>#REF!</f>
        <v>#REF!</v>
      </c>
      <c r="K122" s="256" t="e">
        <f>#REF!+#REF!+K125</f>
        <v>#REF!</v>
      </c>
      <c r="L122" s="256" t="e">
        <f>#REF!+#REF!+L125</f>
        <v>#REF!</v>
      </c>
      <c r="M122" s="256" t="e">
        <f>#REF!+#REF!+M125</f>
        <v>#REF!</v>
      </c>
      <c r="N122" s="354">
        <f t="shared" ref="N122:O123" si="26">N123</f>
        <v>623.29999999999995</v>
      </c>
      <c r="O122" s="354">
        <f>O123</f>
        <v>648.6</v>
      </c>
    </row>
    <row r="123" spans="1:15" ht="27.75" customHeight="1">
      <c r="A123" s="349" t="s">
        <v>393</v>
      </c>
      <c r="B123" s="282" t="s">
        <v>316</v>
      </c>
      <c r="C123" s="338" t="s">
        <v>135</v>
      </c>
      <c r="D123" s="290" t="s">
        <v>80</v>
      </c>
      <c r="E123" s="259" t="s">
        <v>433</v>
      </c>
      <c r="F123" s="290" t="s">
        <v>315</v>
      </c>
      <c r="G123" s="259"/>
      <c r="H123" s="260" t="e">
        <f t="shared" ref="H123:J123" si="27">H124</f>
        <v>#REF!</v>
      </c>
      <c r="I123" s="260" t="e">
        <f t="shared" si="27"/>
        <v>#REF!</v>
      </c>
      <c r="J123" s="260" t="e">
        <f t="shared" si="27"/>
        <v>#REF!</v>
      </c>
      <c r="K123" s="260">
        <f>3844.9-612.2</f>
        <v>3232.7</v>
      </c>
      <c r="L123" s="260">
        <v>1940.7</v>
      </c>
      <c r="M123" s="260">
        <v>3232.7</v>
      </c>
      <c r="N123" s="339">
        <f t="shared" si="26"/>
        <v>623.29999999999995</v>
      </c>
      <c r="O123" s="339">
        <f t="shared" si="26"/>
        <v>648.6</v>
      </c>
    </row>
    <row r="124" spans="1:15" ht="28.9" customHeight="1">
      <c r="A124" s="349" t="s">
        <v>394</v>
      </c>
      <c r="B124" s="283" t="s">
        <v>288</v>
      </c>
      <c r="C124" s="338" t="s">
        <v>135</v>
      </c>
      <c r="D124" s="290" t="s">
        <v>80</v>
      </c>
      <c r="E124" s="259" t="s">
        <v>433</v>
      </c>
      <c r="F124" s="290" t="s">
        <v>244</v>
      </c>
      <c r="G124" s="259"/>
      <c r="H124" s="260" t="e">
        <f>#REF!</f>
        <v>#REF!</v>
      </c>
      <c r="I124" s="260" t="e">
        <f>#REF!</f>
        <v>#REF!</v>
      </c>
      <c r="J124" s="260" t="e">
        <f>#REF!</f>
        <v>#REF!</v>
      </c>
      <c r="K124" s="260">
        <f>3844.9-612.2</f>
        <v>3232.7</v>
      </c>
      <c r="L124" s="260">
        <v>1940.7</v>
      </c>
      <c r="M124" s="260">
        <v>3232.7</v>
      </c>
      <c r="N124" s="339">
        <v>623.29999999999995</v>
      </c>
      <c r="O124" s="339">
        <v>648.6</v>
      </c>
    </row>
    <row r="125" spans="1:15" ht="28.15" customHeight="1">
      <c r="A125" s="391" t="s">
        <v>502</v>
      </c>
      <c r="B125" s="350" t="s">
        <v>535</v>
      </c>
      <c r="C125" s="377" t="s">
        <v>135</v>
      </c>
      <c r="D125" s="262" t="s">
        <v>80</v>
      </c>
      <c r="E125" s="255" t="s">
        <v>536</v>
      </c>
      <c r="F125" s="262"/>
      <c r="G125" s="255"/>
      <c r="H125" s="256">
        <v>400</v>
      </c>
      <c r="I125" s="256">
        <v>220</v>
      </c>
      <c r="J125" s="256">
        <v>400</v>
      </c>
      <c r="K125" s="256">
        <f>K127</f>
        <v>500</v>
      </c>
      <c r="L125" s="256">
        <f>L127</f>
        <v>14.9</v>
      </c>
      <c r="M125" s="256">
        <f>M127</f>
        <v>500</v>
      </c>
      <c r="N125" s="354">
        <f t="shared" ref="N125:O126" si="28">N126</f>
        <v>0</v>
      </c>
      <c r="O125" s="354">
        <f t="shared" si="28"/>
        <v>0</v>
      </c>
    </row>
    <row r="126" spans="1:15" ht="25.9" customHeight="1">
      <c r="A126" s="349" t="s">
        <v>503</v>
      </c>
      <c r="B126" s="282" t="s">
        <v>316</v>
      </c>
      <c r="C126" s="338" t="s">
        <v>135</v>
      </c>
      <c r="D126" s="290" t="s">
        <v>80</v>
      </c>
      <c r="E126" s="259" t="s">
        <v>536</v>
      </c>
      <c r="F126" s="290" t="s">
        <v>315</v>
      </c>
      <c r="G126" s="259"/>
      <c r="H126" s="260" t="e">
        <f t="shared" ref="H126:J127" si="29">H132</f>
        <v>#REF!</v>
      </c>
      <c r="I126" s="260" t="e">
        <f t="shared" si="29"/>
        <v>#REF!</v>
      </c>
      <c r="J126" s="260" t="e">
        <f t="shared" si="29"/>
        <v>#REF!</v>
      </c>
      <c r="K126" s="260">
        <v>500</v>
      </c>
      <c r="L126" s="260">
        <v>14.9</v>
      </c>
      <c r="M126" s="260">
        <v>500</v>
      </c>
      <c r="N126" s="339">
        <f t="shared" si="28"/>
        <v>0</v>
      </c>
      <c r="O126" s="339">
        <f t="shared" si="28"/>
        <v>0</v>
      </c>
    </row>
    <row r="127" spans="1:15" ht="27" customHeight="1" thickBot="1">
      <c r="A127" s="406" t="s">
        <v>504</v>
      </c>
      <c r="B127" s="332" t="s">
        <v>288</v>
      </c>
      <c r="C127" s="337" t="s">
        <v>135</v>
      </c>
      <c r="D127" s="289" t="s">
        <v>80</v>
      </c>
      <c r="E127" s="273" t="s">
        <v>536</v>
      </c>
      <c r="F127" s="289" t="s">
        <v>244</v>
      </c>
      <c r="G127" s="273"/>
      <c r="H127" s="275" t="e">
        <f t="shared" si="29"/>
        <v>#REF!</v>
      </c>
      <c r="I127" s="275" t="e">
        <f t="shared" si="29"/>
        <v>#REF!</v>
      </c>
      <c r="J127" s="275" t="e">
        <f t="shared" si="29"/>
        <v>#REF!</v>
      </c>
      <c r="K127" s="275">
        <v>500</v>
      </c>
      <c r="L127" s="275">
        <v>14.9</v>
      </c>
      <c r="M127" s="275">
        <v>500</v>
      </c>
      <c r="N127" s="364">
        <v>0</v>
      </c>
      <c r="O127" s="364">
        <v>0</v>
      </c>
    </row>
    <row r="128" spans="1:15" s="247" customFormat="1" ht="19.899999999999999" customHeight="1" thickBot="1">
      <c r="A128" s="333" t="s">
        <v>42</v>
      </c>
      <c r="B128" s="280" t="s">
        <v>34</v>
      </c>
      <c r="C128" s="277" t="s">
        <v>135</v>
      </c>
      <c r="D128" s="277" t="s">
        <v>22</v>
      </c>
      <c r="E128" s="277"/>
      <c r="F128" s="277"/>
      <c r="G128" s="277"/>
      <c r="H128" s="278" t="e">
        <f t="shared" ref="H128:M128" si="30">H133</f>
        <v>#REF!</v>
      </c>
      <c r="I128" s="278" t="e">
        <f t="shared" si="30"/>
        <v>#REF!</v>
      </c>
      <c r="J128" s="278" t="e">
        <f t="shared" si="30"/>
        <v>#REF!</v>
      </c>
      <c r="K128" s="278" t="e">
        <f t="shared" si="30"/>
        <v>#REF!</v>
      </c>
      <c r="L128" s="278" t="e">
        <f t="shared" si="30"/>
        <v>#REF!</v>
      </c>
      <c r="M128" s="278" t="e">
        <f t="shared" si="30"/>
        <v>#REF!</v>
      </c>
      <c r="N128" s="376">
        <f>N133+N129</f>
        <v>1364.8</v>
      </c>
      <c r="O128" s="376">
        <f>O133+O129</f>
        <v>1420.8000000000002</v>
      </c>
    </row>
    <row r="129" spans="1:15" s="247" customFormat="1" ht="26.45" customHeight="1">
      <c r="A129" s="335" t="s">
        <v>164</v>
      </c>
      <c r="B129" s="306" t="s">
        <v>305</v>
      </c>
      <c r="C129" s="254" t="s">
        <v>135</v>
      </c>
      <c r="D129" s="254" t="s">
        <v>304</v>
      </c>
      <c r="E129" s="254"/>
      <c r="F129" s="254"/>
      <c r="G129" s="254"/>
      <c r="H129" s="279" t="e">
        <f>H133</f>
        <v>#REF!</v>
      </c>
      <c r="I129" s="279" t="e">
        <f>I133</f>
        <v>#REF!</v>
      </c>
      <c r="J129" s="279" t="e">
        <f>J133</f>
        <v>#REF!</v>
      </c>
      <c r="K129" s="279" t="e">
        <f>K133+#REF!+#REF!</f>
        <v>#REF!</v>
      </c>
      <c r="L129" s="279" t="e">
        <f>L133+#REF!+#REF!</f>
        <v>#REF!</v>
      </c>
      <c r="M129" s="279" t="e">
        <f>M133+#REF!+#REF!</f>
        <v>#REF!</v>
      </c>
      <c r="N129" s="348">
        <f>N130</f>
        <v>104.1</v>
      </c>
      <c r="O129" s="348">
        <f>O130</f>
        <v>108.4</v>
      </c>
    </row>
    <row r="130" spans="1:15" s="247" customFormat="1" ht="82.15" customHeight="1">
      <c r="A130" s="329" t="s">
        <v>79</v>
      </c>
      <c r="B130" s="304" t="s">
        <v>374</v>
      </c>
      <c r="C130" s="255" t="s">
        <v>135</v>
      </c>
      <c r="D130" s="255" t="s">
        <v>304</v>
      </c>
      <c r="E130" s="255" t="s">
        <v>434</v>
      </c>
      <c r="F130" s="255"/>
      <c r="G130" s="255"/>
      <c r="H130" s="256" t="e">
        <f>[2]роспись!H101</f>
        <v>#REF!</v>
      </c>
      <c r="I130" s="256">
        <v>309.39999999999998</v>
      </c>
      <c r="J130" s="256">
        <v>500</v>
      </c>
      <c r="K130" s="256" t="e">
        <f>K133</f>
        <v>#REF!</v>
      </c>
      <c r="L130" s="256" t="e">
        <f>L133</f>
        <v>#REF!</v>
      </c>
      <c r="M130" s="256" t="e">
        <f>M133</f>
        <v>#REF!</v>
      </c>
      <c r="N130" s="354">
        <f>N132</f>
        <v>104.1</v>
      </c>
      <c r="O130" s="354">
        <f>O132</f>
        <v>108.4</v>
      </c>
    </row>
    <row r="131" spans="1:15" s="247" customFormat="1" ht="25.15" customHeight="1">
      <c r="A131" s="330" t="s">
        <v>148</v>
      </c>
      <c r="B131" s="282" t="s">
        <v>316</v>
      </c>
      <c r="C131" s="259" t="s">
        <v>135</v>
      </c>
      <c r="D131" s="259" t="s">
        <v>304</v>
      </c>
      <c r="E131" s="259" t="s">
        <v>434</v>
      </c>
      <c r="F131" s="259" t="s">
        <v>315</v>
      </c>
      <c r="G131" s="267"/>
      <c r="H131" s="268" t="e">
        <f>H5+#REF!</f>
        <v>#REF!</v>
      </c>
      <c r="I131" s="268" t="e">
        <f>I5+#REF!</f>
        <v>#REF!</v>
      </c>
      <c r="J131" s="268" t="e">
        <f>J5+#REF!</f>
        <v>#REF!</v>
      </c>
      <c r="K131" s="260">
        <v>299</v>
      </c>
      <c r="L131" s="260">
        <v>243.6</v>
      </c>
      <c r="M131" s="260">
        <v>299</v>
      </c>
      <c r="N131" s="339">
        <f>N132</f>
        <v>104.1</v>
      </c>
      <c r="O131" s="339">
        <f>O132</f>
        <v>108.4</v>
      </c>
    </row>
    <row r="132" spans="1:15" s="247" customFormat="1" ht="30" customHeight="1">
      <c r="A132" s="330" t="s">
        <v>332</v>
      </c>
      <c r="B132" s="283" t="s">
        <v>288</v>
      </c>
      <c r="C132" s="259" t="s">
        <v>135</v>
      </c>
      <c r="D132" s="259" t="s">
        <v>304</v>
      </c>
      <c r="E132" s="259" t="s">
        <v>434</v>
      </c>
      <c r="F132" s="259" t="s">
        <v>244</v>
      </c>
      <c r="G132" s="267"/>
      <c r="H132" s="268" t="e">
        <f>H6+#REF!</f>
        <v>#REF!</v>
      </c>
      <c r="I132" s="268" t="e">
        <f>I6+#REF!</f>
        <v>#REF!</v>
      </c>
      <c r="J132" s="268" t="e">
        <f>J6+#REF!</f>
        <v>#REF!</v>
      </c>
      <c r="K132" s="260">
        <v>299</v>
      </c>
      <c r="L132" s="260">
        <v>243.6</v>
      </c>
      <c r="M132" s="260">
        <v>299</v>
      </c>
      <c r="N132" s="339">
        <v>104.1</v>
      </c>
      <c r="O132" s="339">
        <v>108.4</v>
      </c>
    </row>
    <row r="133" spans="1:15" s="247" customFormat="1" ht="16.899999999999999" customHeight="1">
      <c r="A133" s="329" t="s">
        <v>306</v>
      </c>
      <c r="B133" s="304" t="s">
        <v>459</v>
      </c>
      <c r="C133" s="255" t="s">
        <v>135</v>
      </c>
      <c r="D133" s="255" t="s">
        <v>23</v>
      </c>
      <c r="E133" s="255"/>
      <c r="F133" s="255"/>
      <c r="G133" s="255"/>
      <c r="H133" s="256" t="e">
        <f>#REF!</f>
        <v>#REF!</v>
      </c>
      <c r="I133" s="256" t="e">
        <f>#REF!</f>
        <v>#REF!</v>
      </c>
      <c r="J133" s="256" t="e">
        <f>#REF!</f>
        <v>#REF!</v>
      </c>
      <c r="K133" s="256" t="e">
        <f>#REF!+#REF!+K137</f>
        <v>#REF!</v>
      </c>
      <c r="L133" s="256" t="e">
        <f>#REF!+#REF!+L137</f>
        <v>#REF!</v>
      </c>
      <c r="M133" s="256" t="e">
        <f>#REF!+#REF!+M137</f>
        <v>#REF!</v>
      </c>
      <c r="N133" s="354">
        <f>N137+N134</f>
        <v>1260.7</v>
      </c>
      <c r="O133" s="354">
        <f>O137+O134</f>
        <v>1312.4</v>
      </c>
    </row>
    <row r="134" spans="1:15" ht="25.15" customHeight="1">
      <c r="A134" s="329" t="s">
        <v>307</v>
      </c>
      <c r="B134" s="304" t="s">
        <v>471</v>
      </c>
      <c r="C134" s="255" t="s">
        <v>135</v>
      </c>
      <c r="D134" s="255" t="s">
        <v>23</v>
      </c>
      <c r="E134" s="255" t="s">
        <v>472</v>
      </c>
      <c r="F134" s="255"/>
      <c r="G134" s="255"/>
      <c r="H134" s="256" t="e">
        <f>[2]роспись!H87</f>
        <v>#REF!</v>
      </c>
      <c r="I134" s="256">
        <v>309.39999999999998</v>
      </c>
      <c r="J134" s="256">
        <v>500</v>
      </c>
      <c r="K134" s="256">
        <f>K136</f>
        <v>299</v>
      </c>
      <c r="L134" s="256">
        <f>L136</f>
        <v>243.6</v>
      </c>
      <c r="M134" s="256">
        <f>M136</f>
        <v>299</v>
      </c>
      <c r="N134" s="354">
        <f t="shared" ref="N134:O135" si="31">N135</f>
        <v>1110.2</v>
      </c>
      <c r="O134" s="354">
        <f t="shared" si="31"/>
        <v>1155.7</v>
      </c>
    </row>
    <row r="135" spans="1:15" ht="25.9" customHeight="1">
      <c r="A135" s="330" t="s">
        <v>308</v>
      </c>
      <c r="B135" s="282" t="s">
        <v>316</v>
      </c>
      <c r="C135" s="259" t="s">
        <v>135</v>
      </c>
      <c r="D135" s="259" t="s">
        <v>23</v>
      </c>
      <c r="E135" s="259" t="s">
        <v>472</v>
      </c>
      <c r="F135" s="259" t="s">
        <v>315</v>
      </c>
      <c r="G135" s="267"/>
      <c r="H135" s="268" t="e">
        <f>#REF!+H4</f>
        <v>#REF!</v>
      </c>
      <c r="I135" s="268" t="e">
        <f>#REF!+I4</f>
        <v>#REF!</v>
      </c>
      <c r="J135" s="268" t="e">
        <f>#REF!+J4</f>
        <v>#REF!</v>
      </c>
      <c r="K135" s="260">
        <v>299</v>
      </c>
      <c r="L135" s="260">
        <v>243.6</v>
      </c>
      <c r="M135" s="260">
        <v>299</v>
      </c>
      <c r="N135" s="339">
        <f t="shared" si="31"/>
        <v>1110.2</v>
      </c>
      <c r="O135" s="339">
        <f t="shared" si="31"/>
        <v>1155.7</v>
      </c>
    </row>
    <row r="136" spans="1:15" ht="26.45" customHeight="1">
      <c r="A136" s="330" t="s">
        <v>333</v>
      </c>
      <c r="B136" s="283" t="s">
        <v>288</v>
      </c>
      <c r="C136" s="259" t="s">
        <v>135</v>
      </c>
      <c r="D136" s="259" t="s">
        <v>23</v>
      </c>
      <c r="E136" s="259" t="s">
        <v>472</v>
      </c>
      <c r="F136" s="259" t="s">
        <v>244</v>
      </c>
      <c r="G136" s="267"/>
      <c r="H136" s="268" t="e">
        <f>#REF!+H5</f>
        <v>#REF!</v>
      </c>
      <c r="I136" s="268" t="e">
        <f>#REF!+I5</f>
        <v>#REF!</v>
      </c>
      <c r="J136" s="268" t="e">
        <f>#REF!+J5</f>
        <v>#REF!</v>
      </c>
      <c r="K136" s="260">
        <v>299</v>
      </c>
      <c r="L136" s="260">
        <v>243.6</v>
      </c>
      <c r="M136" s="260">
        <v>299</v>
      </c>
      <c r="N136" s="339">
        <v>1110.2</v>
      </c>
      <c r="O136" s="339">
        <v>1155.7</v>
      </c>
    </row>
    <row r="137" spans="1:15" ht="40.15" customHeight="1">
      <c r="A137" s="329" t="s">
        <v>473</v>
      </c>
      <c r="B137" s="305" t="s">
        <v>375</v>
      </c>
      <c r="C137" s="255" t="s">
        <v>135</v>
      </c>
      <c r="D137" s="255" t="s">
        <v>23</v>
      </c>
      <c r="E137" s="255" t="s">
        <v>451</v>
      </c>
      <c r="F137" s="255"/>
      <c r="G137" s="361"/>
      <c r="H137" s="362"/>
      <c r="I137" s="363"/>
      <c r="J137" s="363"/>
      <c r="K137" s="256">
        <f t="shared" ref="K137:O137" si="32">K139</f>
        <v>120</v>
      </c>
      <c r="L137" s="256">
        <f t="shared" si="32"/>
        <v>100</v>
      </c>
      <c r="M137" s="256">
        <f t="shared" si="32"/>
        <v>120</v>
      </c>
      <c r="N137" s="354">
        <f t="shared" si="32"/>
        <v>150.5</v>
      </c>
      <c r="O137" s="354">
        <f t="shared" si="32"/>
        <v>156.69999999999999</v>
      </c>
    </row>
    <row r="138" spans="1:15" ht="28.9" customHeight="1">
      <c r="A138" s="330" t="s">
        <v>474</v>
      </c>
      <c r="B138" s="282" t="s">
        <v>316</v>
      </c>
      <c r="C138" s="336">
        <v>993</v>
      </c>
      <c r="D138" s="259" t="s">
        <v>23</v>
      </c>
      <c r="E138" s="259" t="s">
        <v>451</v>
      </c>
      <c r="F138" s="259" t="s">
        <v>315</v>
      </c>
      <c r="G138" s="298"/>
      <c r="H138" s="299"/>
      <c r="I138" s="300"/>
      <c r="J138" s="300"/>
      <c r="K138" s="260">
        <v>120</v>
      </c>
      <c r="L138" s="260">
        <v>100</v>
      </c>
      <c r="M138" s="260">
        <v>120</v>
      </c>
      <c r="N138" s="339">
        <f>N139</f>
        <v>150.5</v>
      </c>
      <c r="O138" s="339">
        <f>O139</f>
        <v>156.69999999999999</v>
      </c>
    </row>
    <row r="139" spans="1:15" ht="24.6" customHeight="1" thickBot="1">
      <c r="A139" s="331" t="s">
        <v>475</v>
      </c>
      <c r="B139" s="332" t="s">
        <v>288</v>
      </c>
      <c r="C139" s="341">
        <v>993</v>
      </c>
      <c r="D139" s="273" t="s">
        <v>23</v>
      </c>
      <c r="E139" s="273" t="s">
        <v>451</v>
      </c>
      <c r="F139" s="273" t="s">
        <v>244</v>
      </c>
      <c r="G139" s="368"/>
      <c r="H139" s="369"/>
      <c r="I139" s="292"/>
      <c r="J139" s="292"/>
      <c r="K139" s="275">
        <v>120</v>
      </c>
      <c r="L139" s="275">
        <v>100</v>
      </c>
      <c r="M139" s="275">
        <v>120</v>
      </c>
      <c r="N139" s="364">
        <v>150.5</v>
      </c>
      <c r="O139" s="364">
        <v>156.69999999999999</v>
      </c>
    </row>
    <row r="140" spans="1:15" ht="20.25" customHeight="1" thickBot="1">
      <c r="A140" s="333" t="s">
        <v>48</v>
      </c>
      <c r="B140" s="280" t="s">
        <v>201</v>
      </c>
      <c r="C140" s="277" t="s">
        <v>135</v>
      </c>
      <c r="D140" s="277" t="s">
        <v>24</v>
      </c>
      <c r="E140" s="277"/>
      <c r="F140" s="277"/>
      <c r="G140" s="373"/>
      <c r="H140" s="374"/>
      <c r="I140" s="375"/>
      <c r="J140" s="375"/>
      <c r="K140" s="278" t="e">
        <f>K141</f>
        <v>#REF!</v>
      </c>
      <c r="L140" s="278" t="e">
        <f>L141</f>
        <v>#REF!</v>
      </c>
      <c r="M140" s="278" t="e">
        <f>M141</f>
        <v>#REF!</v>
      </c>
      <c r="N140" s="366">
        <f>N141+N148</f>
        <v>39698.300000000003</v>
      </c>
      <c r="O140" s="366">
        <f>O141+O148</f>
        <v>22312.399999999998</v>
      </c>
    </row>
    <row r="141" spans="1:15" ht="18.600000000000001" customHeight="1">
      <c r="A141" s="335" t="s">
        <v>10</v>
      </c>
      <c r="B141" s="306" t="s">
        <v>38</v>
      </c>
      <c r="C141" s="254" t="s">
        <v>135</v>
      </c>
      <c r="D141" s="254" t="s">
        <v>39</v>
      </c>
      <c r="E141" s="254"/>
      <c r="F141" s="254"/>
      <c r="G141" s="370"/>
      <c r="H141" s="371"/>
      <c r="I141" s="372"/>
      <c r="J141" s="372"/>
      <c r="K141" s="279" t="e">
        <f>K142+K148</f>
        <v>#REF!</v>
      </c>
      <c r="L141" s="279" t="e">
        <f>L142+L148</f>
        <v>#REF!</v>
      </c>
      <c r="M141" s="279" t="e">
        <f>M142+M148</f>
        <v>#REF!</v>
      </c>
      <c r="N141" s="348">
        <f>N142+N145</f>
        <v>7013</v>
      </c>
      <c r="O141" s="348">
        <f>O142+O145</f>
        <v>7276.3</v>
      </c>
    </row>
    <row r="142" spans="1:15" ht="53.45" customHeight="1">
      <c r="A142" s="329" t="s">
        <v>51</v>
      </c>
      <c r="B142" s="304" t="s">
        <v>376</v>
      </c>
      <c r="C142" s="255" t="s">
        <v>135</v>
      </c>
      <c r="D142" s="255" t="s">
        <v>39</v>
      </c>
      <c r="E142" s="255" t="s">
        <v>435</v>
      </c>
      <c r="F142" s="255"/>
      <c r="G142" s="361"/>
      <c r="H142" s="362"/>
      <c r="I142" s="363"/>
      <c r="J142" s="363"/>
      <c r="K142" s="256" t="e">
        <f>#REF!</f>
        <v>#REF!</v>
      </c>
      <c r="L142" s="256" t="e">
        <f>#REF!</f>
        <v>#REF!</v>
      </c>
      <c r="M142" s="256" t="e">
        <f>#REF!</f>
        <v>#REF!</v>
      </c>
      <c r="N142" s="354">
        <f t="shared" ref="N142:O143" si="33">N143</f>
        <v>6423</v>
      </c>
      <c r="O142" s="354">
        <f t="shared" si="33"/>
        <v>6686.3</v>
      </c>
    </row>
    <row r="143" spans="1:15" ht="24" customHeight="1">
      <c r="A143" s="330" t="s">
        <v>152</v>
      </c>
      <c r="B143" s="282" t="s">
        <v>316</v>
      </c>
      <c r="C143" s="259" t="s">
        <v>135</v>
      </c>
      <c r="D143" s="259" t="s">
        <v>39</v>
      </c>
      <c r="E143" s="259" t="s">
        <v>435</v>
      </c>
      <c r="F143" s="259" t="s">
        <v>315</v>
      </c>
      <c r="G143" s="298"/>
      <c r="H143" s="299"/>
      <c r="I143" s="300"/>
      <c r="J143" s="300"/>
      <c r="K143" s="260">
        <f>1909+9</f>
        <v>1918</v>
      </c>
      <c r="L143" s="260">
        <v>1097.9000000000001</v>
      </c>
      <c r="M143" s="260">
        <v>1918</v>
      </c>
      <c r="N143" s="339">
        <f t="shared" si="33"/>
        <v>6423</v>
      </c>
      <c r="O143" s="339">
        <f t="shared" si="33"/>
        <v>6686.3</v>
      </c>
    </row>
    <row r="144" spans="1:15" ht="28.9" customHeight="1">
      <c r="A144" s="330" t="s">
        <v>395</v>
      </c>
      <c r="B144" s="283" t="s">
        <v>288</v>
      </c>
      <c r="C144" s="259" t="s">
        <v>135</v>
      </c>
      <c r="D144" s="259" t="s">
        <v>39</v>
      </c>
      <c r="E144" s="259" t="s">
        <v>435</v>
      </c>
      <c r="F144" s="259" t="s">
        <v>244</v>
      </c>
      <c r="G144" s="298"/>
      <c r="H144" s="299"/>
      <c r="I144" s="300"/>
      <c r="J144" s="300"/>
      <c r="K144" s="260">
        <f>1909+9</f>
        <v>1918</v>
      </c>
      <c r="L144" s="260">
        <v>1097.9000000000001</v>
      </c>
      <c r="M144" s="260">
        <v>1918</v>
      </c>
      <c r="N144" s="339">
        <v>6423</v>
      </c>
      <c r="O144" s="339">
        <v>6686.3</v>
      </c>
    </row>
    <row r="145" spans="1:15" ht="24" customHeight="1">
      <c r="A145" s="330" t="s">
        <v>545</v>
      </c>
      <c r="B145" s="257" t="s">
        <v>489</v>
      </c>
      <c r="C145" s="255" t="s">
        <v>39</v>
      </c>
      <c r="D145" s="255" t="s">
        <v>39</v>
      </c>
      <c r="E145" s="255" t="s">
        <v>490</v>
      </c>
      <c r="F145" s="339"/>
      <c r="G145" s="339"/>
      <c r="H145" s="339"/>
      <c r="I145" s="300"/>
      <c r="J145" s="300"/>
      <c r="K145" s="260"/>
      <c r="L145" s="260"/>
      <c r="M145" s="260"/>
      <c r="N145" s="354">
        <f t="shared" ref="N145:O146" si="34">N146</f>
        <v>590</v>
      </c>
      <c r="O145" s="354">
        <f t="shared" si="34"/>
        <v>590</v>
      </c>
    </row>
    <row r="146" spans="1:15" ht="24" customHeight="1">
      <c r="A146" s="330" t="s">
        <v>546</v>
      </c>
      <c r="B146" s="264" t="s">
        <v>316</v>
      </c>
      <c r="C146" s="259" t="s">
        <v>135</v>
      </c>
      <c r="D146" s="259" t="s">
        <v>39</v>
      </c>
      <c r="E146" s="259" t="s">
        <v>490</v>
      </c>
      <c r="F146" s="259" t="s">
        <v>315</v>
      </c>
      <c r="G146" s="339"/>
      <c r="H146" s="339"/>
      <c r="I146" s="300"/>
      <c r="J146" s="300"/>
      <c r="K146" s="260"/>
      <c r="L146" s="260"/>
      <c r="M146" s="260"/>
      <c r="N146" s="339">
        <f t="shared" si="34"/>
        <v>590</v>
      </c>
      <c r="O146" s="339">
        <f t="shared" si="34"/>
        <v>590</v>
      </c>
    </row>
    <row r="147" spans="1:15" ht="24" customHeight="1">
      <c r="A147" s="330" t="s">
        <v>547</v>
      </c>
      <c r="B147" s="258" t="s">
        <v>288</v>
      </c>
      <c r="C147" s="259" t="s">
        <v>135</v>
      </c>
      <c r="D147" s="259" t="s">
        <v>39</v>
      </c>
      <c r="E147" s="259" t="s">
        <v>490</v>
      </c>
      <c r="F147" s="259" t="s">
        <v>244</v>
      </c>
      <c r="G147" s="339"/>
      <c r="H147" s="339"/>
      <c r="I147" s="300"/>
      <c r="J147" s="300"/>
      <c r="K147" s="260"/>
      <c r="L147" s="260"/>
      <c r="M147" s="260"/>
      <c r="N147" s="339">
        <v>590</v>
      </c>
      <c r="O147" s="339">
        <v>590</v>
      </c>
    </row>
    <row r="148" spans="1:15" ht="29.25" customHeight="1">
      <c r="A148" s="329" t="s">
        <v>253</v>
      </c>
      <c r="B148" s="305" t="s">
        <v>291</v>
      </c>
      <c r="C148" s="255" t="s">
        <v>135</v>
      </c>
      <c r="D148" s="255" t="s">
        <v>254</v>
      </c>
      <c r="E148" s="255"/>
      <c r="F148" s="255"/>
      <c r="G148" s="361"/>
      <c r="H148" s="362"/>
      <c r="I148" s="363"/>
      <c r="J148" s="363"/>
      <c r="K148" s="256">
        <f>K151</f>
        <v>771</v>
      </c>
      <c r="L148" s="256">
        <f>L151</f>
        <v>358.1</v>
      </c>
      <c r="M148" s="256">
        <f>M151</f>
        <v>771</v>
      </c>
      <c r="N148" s="354">
        <f>N149+N152</f>
        <v>32685.3</v>
      </c>
      <c r="O148" s="354">
        <f>O149+O152</f>
        <v>15036.099999999999</v>
      </c>
    </row>
    <row r="149" spans="1:15" ht="36.75" customHeight="1">
      <c r="A149" s="329" t="s">
        <v>292</v>
      </c>
      <c r="B149" s="305" t="s">
        <v>377</v>
      </c>
      <c r="C149" s="255" t="s">
        <v>135</v>
      </c>
      <c r="D149" s="255" t="s">
        <v>254</v>
      </c>
      <c r="E149" s="255" t="s">
        <v>436</v>
      </c>
      <c r="F149" s="255"/>
      <c r="G149" s="361"/>
      <c r="H149" s="362"/>
      <c r="I149" s="363"/>
      <c r="J149" s="363"/>
      <c r="K149" s="256"/>
      <c r="L149" s="256"/>
      <c r="M149" s="256"/>
      <c r="N149" s="354">
        <f>N151</f>
        <v>1957.1</v>
      </c>
      <c r="O149" s="354">
        <f>O151</f>
        <v>2037.3</v>
      </c>
    </row>
    <row r="150" spans="1:15" ht="26.45" customHeight="1">
      <c r="A150" s="330" t="s">
        <v>255</v>
      </c>
      <c r="B150" s="282" t="s">
        <v>316</v>
      </c>
      <c r="C150" s="259" t="s">
        <v>135</v>
      </c>
      <c r="D150" s="259" t="s">
        <v>254</v>
      </c>
      <c r="E150" s="259" t="s">
        <v>436</v>
      </c>
      <c r="F150" s="259" t="s">
        <v>315</v>
      </c>
      <c r="G150" s="298"/>
      <c r="H150" s="299"/>
      <c r="I150" s="300"/>
      <c r="J150" s="300"/>
      <c r="K150" s="260">
        <f>736+35</f>
        <v>771</v>
      </c>
      <c r="L150" s="260">
        <v>358.1</v>
      </c>
      <c r="M150" s="260">
        <v>771</v>
      </c>
      <c r="N150" s="339">
        <f>N151</f>
        <v>1957.1</v>
      </c>
      <c r="O150" s="339">
        <f>O151</f>
        <v>2037.3</v>
      </c>
    </row>
    <row r="151" spans="1:15" s="247" customFormat="1" ht="28.9" customHeight="1">
      <c r="A151" s="330" t="s">
        <v>334</v>
      </c>
      <c r="B151" s="283" t="s">
        <v>288</v>
      </c>
      <c r="C151" s="259" t="s">
        <v>135</v>
      </c>
      <c r="D151" s="259" t="s">
        <v>254</v>
      </c>
      <c r="E151" s="259" t="s">
        <v>436</v>
      </c>
      <c r="F151" s="259" t="s">
        <v>244</v>
      </c>
      <c r="G151" s="298"/>
      <c r="H151" s="299"/>
      <c r="I151" s="300"/>
      <c r="J151" s="300"/>
      <c r="K151" s="260">
        <f>736+35</f>
        <v>771</v>
      </c>
      <c r="L151" s="260">
        <v>358.1</v>
      </c>
      <c r="M151" s="260">
        <v>771</v>
      </c>
      <c r="N151" s="339">
        <v>1957.1</v>
      </c>
      <c r="O151" s="339">
        <v>2037.3</v>
      </c>
    </row>
    <row r="152" spans="1:15" s="247" customFormat="1" ht="21" customHeight="1">
      <c r="A152" s="351" t="s">
        <v>488</v>
      </c>
      <c r="B152" s="328" t="s">
        <v>489</v>
      </c>
      <c r="C152" s="316" t="s">
        <v>135</v>
      </c>
      <c r="D152" s="316" t="s">
        <v>254</v>
      </c>
      <c r="E152" s="316" t="s">
        <v>490</v>
      </c>
      <c r="F152" s="316"/>
      <c r="G152" s="392"/>
      <c r="H152" s="393"/>
      <c r="I152" s="394"/>
      <c r="J152" s="394"/>
      <c r="K152" s="395"/>
      <c r="L152" s="395"/>
      <c r="M152" s="395"/>
      <c r="N152" s="379">
        <f>N153+N155+N157</f>
        <v>30728.2</v>
      </c>
      <c r="O152" s="379">
        <f>O153+O155+O157</f>
        <v>12998.8</v>
      </c>
    </row>
    <row r="153" spans="1:15" s="247" customFormat="1" ht="26.45" customHeight="1">
      <c r="A153" s="345" t="s">
        <v>491</v>
      </c>
      <c r="B153" s="313" t="s">
        <v>487</v>
      </c>
      <c r="C153" s="327" t="s">
        <v>135</v>
      </c>
      <c r="D153" s="327" t="s">
        <v>254</v>
      </c>
      <c r="E153" s="327" t="s">
        <v>490</v>
      </c>
      <c r="F153" s="327" t="s">
        <v>309</v>
      </c>
      <c r="G153" s="342" t="s">
        <v>77</v>
      </c>
      <c r="H153" s="343" t="e">
        <f>H154</f>
        <v>#REF!</v>
      </c>
      <c r="I153" s="343">
        <f>I154</f>
        <v>0</v>
      </c>
      <c r="J153" s="343" t="str">
        <f>J154</f>
        <v>12,7</v>
      </c>
      <c r="K153" s="382">
        <v>8250.9</v>
      </c>
      <c r="L153" s="343">
        <v>5168.5</v>
      </c>
      <c r="M153" s="343">
        <v>8250.9</v>
      </c>
      <c r="N153" s="358">
        <f>N154</f>
        <v>9840.5</v>
      </c>
      <c r="O153" s="358">
        <f>O154</f>
        <v>10178.5</v>
      </c>
    </row>
    <row r="154" spans="1:15" s="247" customFormat="1" ht="25.9" customHeight="1">
      <c r="A154" s="345" t="s">
        <v>492</v>
      </c>
      <c r="B154" s="313" t="s">
        <v>487</v>
      </c>
      <c r="C154" s="327" t="s">
        <v>135</v>
      </c>
      <c r="D154" s="327" t="s">
        <v>254</v>
      </c>
      <c r="E154" s="327" t="s">
        <v>490</v>
      </c>
      <c r="F154" s="327" t="s">
        <v>310</v>
      </c>
      <c r="G154" s="342" t="s">
        <v>77</v>
      </c>
      <c r="H154" s="343" t="e">
        <f>H156</f>
        <v>#REF!</v>
      </c>
      <c r="I154" s="343">
        <f>I156</f>
        <v>0</v>
      </c>
      <c r="J154" s="343" t="str">
        <f>J156</f>
        <v>12,7</v>
      </c>
      <c r="K154" s="382">
        <v>8250.9</v>
      </c>
      <c r="L154" s="343">
        <v>5168.5</v>
      </c>
      <c r="M154" s="343">
        <v>8250.9</v>
      </c>
      <c r="N154" s="358">
        <v>9840.5</v>
      </c>
      <c r="O154" s="358">
        <v>10178.5</v>
      </c>
    </row>
    <row r="155" spans="1:15" ht="23.45" customHeight="1">
      <c r="A155" s="345" t="s">
        <v>493</v>
      </c>
      <c r="B155" s="344" t="s">
        <v>316</v>
      </c>
      <c r="C155" s="327" t="s">
        <v>135</v>
      </c>
      <c r="D155" s="327" t="s">
        <v>254</v>
      </c>
      <c r="E155" s="327" t="s">
        <v>490</v>
      </c>
      <c r="F155" s="327" t="s">
        <v>315</v>
      </c>
      <c r="G155" s="342" t="s">
        <v>77</v>
      </c>
      <c r="H155" s="343" t="e">
        <f>[2]роспись!H173</f>
        <v>#REF!</v>
      </c>
      <c r="I155" s="343"/>
      <c r="J155" s="343" t="s">
        <v>186</v>
      </c>
      <c r="K155" s="382" t="e">
        <f>K156+#REF!</f>
        <v>#REF!</v>
      </c>
      <c r="L155" s="382" t="e">
        <f>L156+#REF!</f>
        <v>#REF!</v>
      </c>
      <c r="M155" s="382" t="e">
        <f>M156+#REF!</f>
        <v>#REF!</v>
      </c>
      <c r="N155" s="339">
        <f>N156</f>
        <v>20879</v>
      </c>
      <c r="O155" s="339">
        <f>O156</f>
        <v>2811.3</v>
      </c>
    </row>
    <row r="156" spans="1:15" ht="30.6" customHeight="1">
      <c r="A156" s="345" t="s">
        <v>494</v>
      </c>
      <c r="B156" s="313" t="s">
        <v>288</v>
      </c>
      <c r="C156" s="327" t="s">
        <v>135</v>
      </c>
      <c r="D156" s="327" t="s">
        <v>254</v>
      </c>
      <c r="E156" s="327" t="s">
        <v>490</v>
      </c>
      <c r="F156" s="327" t="s">
        <v>244</v>
      </c>
      <c r="G156" s="342" t="s">
        <v>77</v>
      </c>
      <c r="H156" s="343" t="e">
        <f>[2]роспись!H174</f>
        <v>#REF!</v>
      </c>
      <c r="I156" s="343"/>
      <c r="J156" s="343" t="s">
        <v>186</v>
      </c>
      <c r="K156" s="382" t="e">
        <f>#REF!+#REF!</f>
        <v>#REF!</v>
      </c>
      <c r="L156" s="382" t="e">
        <f>#REF!+#REF!</f>
        <v>#REF!</v>
      </c>
      <c r="M156" s="382" t="e">
        <f>#REF!+#REF!</f>
        <v>#REF!</v>
      </c>
      <c r="N156" s="339">
        <v>20879</v>
      </c>
      <c r="O156" s="339">
        <v>2811.3</v>
      </c>
    </row>
    <row r="157" spans="1:15">
      <c r="A157" s="345" t="s">
        <v>510</v>
      </c>
      <c r="B157" s="313" t="s">
        <v>508</v>
      </c>
      <c r="C157" s="327" t="s">
        <v>135</v>
      </c>
      <c r="D157" s="327" t="s">
        <v>254</v>
      </c>
      <c r="E157" s="327" t="s">
        <v>490</v>
      </c>
      <c r="F157" s="327" t="s">
        <v>320</v>
      </c>
      <c r="G157" s="298"/>
      <c r="H157" s="299"/>
      <c r="I157" s="300"/>
      <c r="J157" s="300"/>
      <c r="K157" s="260"/>
      <c r="L157" s="260"/>
      <c r="M157" s="260"/>
      <c r="N157" s="339">
        <f>N158</f>
        <v>8.6999999999999993</v>
      </c>
      <c r="O157" s="339">
        <f>O158</f>
        <v>9</v>
      </c>
    </row>
    <row r="158" spans="1:15" ht="21.6" customHeight="1" thickBot="1">
      <c r="A158" s="407" t="s">
        <v>511</v>
      </c>
      <c r="B158" s="408" t="s">
        <v>509</v>
      </c>
      <c r="C158" s="355" t="s">
        <v>135</v>
      </c>
      <c r="D158" s="355" t="s">
        <v>254</v>
      </c>
      <c r="E158" s="355" t="s">
        <v>490</v>
      </c>
      <c r="F158" s="355" t="s">
        <v>322</v>
      </c>
      <c r="G158" s="368"/>
      <c r="H158" s="369"/>
      <c r="I158" s="292"/>
      <c r="J158" s="292"/>
      <c r="K158" s="275"/>
      <c r="L158" s="275"/>
      <c r="M158" s="275"/>
      <c r="N158" s="364">
        <v>8.6999999999999993</v>
      </c>
      <c r="O158" s="364">
        <v>9</v>
      </c>
    </row>
    <row r="159" spans="1:15" ht="21.6" customHeight="1" thickBot="1">
      <c r="A159" s="333" t="s">
        <v>41</v>
      </c>
      <c r="B159" s="280" t="s">
        <v>35</v>
      </c>
      <c r="C159" s="277" t="s">
        <v>135</v>
      </c>
      <c r="D159" s="277">
        <v>1000</v>
      </c>
      <c r="E159" s="277"/>
      <c r="F159" s="277"/>
      <c r="G159" s="373"/>
      <c r="H159" s="374"/>
      <c r="I159" s="375"/>
      <c r="J159" s="375"/>
      <c r="K159" s="278" t="e">
        <f>K164+K160</f>
        <v>#REF!</v>
      </c>
      <c r="L159" s="278" t="e">
        <f>L164+L160</f>
        <v>#REF!</v>
      </c>
      <c r="M159" s="278" t="e">
        <f>M164+M160</f>
        <v>#REF!</v>
      </c>
      <c r="N159" s="366">
        <f>N160+N164</f>
        <v>1905.1</v>
      </c>
      <c r="O159" s="366">
        <f>O160+O164</f>
        <v>1983.3</v>
      </c>
    </row>
    <row r="160" spans="1:15" ht="23.45" customHeight="1">
      <c r="A160" s="335" t="s">
        <v>153</v>
      </c>
      <c r="B160" s="301" t="s">
        <v>214</v>
      </c>
      <c r="C160" s="254" t="s">
        <v>135</v>
      </c>
      <c r="D160" s="254" t="s">
        <v>213</v>
      </c>
      <c r="E160" s="254"/>
      <c r="F160" s="254"/>
      <c r="G160" s="370"/>
      <c r="H160" s="371"/>
      <c r="I160" s="372"/>
      <c r="J160" s="372"/>
      <c r="K160" s="279">
        <f t="shared" ref="K160:O160" si="35">K161</f>
        <v>172.4</v>
      </c>
      <c r="L160" s="279">
        <f t="shared" si="35"/>
        <v>114.9</v>
      </c>
      <c r="M160" s="279">
        <f t="shared" si="35"/>
        <v>172.4</v>
      </c>
      <c r="N160" s="357">
        <f t="shared" si="35"/>
        <v>694.5</v>
      </c>
      <c r="O160" s="357">
        <f t="shared" si="35"/>
        <v>723</v>
      </c>
    </row>
    <row r="161" spans="1:15" ht="36" customHeight="1">
      <c r="A161" s="329" t="s">
        <v>72</v>
      </c>
      <c r="B161" s="346" t="s">
        <v>501</v>
      </c>
      <c r="C161" s="262" t="s">
        <v>135</v>
      </c>
      <c r="D161" s="262" t="s">
        <v>213</v>
      </c>
      <c r="E161" s="255" t="s">
        <v>437</v>
      </c>
      <c r="F161" s="262"/>
      <c r="G161" s="361"/>
      <c r="H161" s="362"/>
      <c r="I161" s="363"/>
      <c r="J161" s="363"/>
      <c r="K161" s="256">
        <f t="shared" ref="K161:O161" si="36">K163</f>
        <v>172.4</v>
      </c>
      <c r="L161" s="256">
        <f t="shared" si="36"/>
        <v>114.9</v>
      </c>
      <c r="M161" s="256">
        <f t="shared" si="36"/>
        <v>172.4</v>
      </c>
      <c r="N161" s="340">
        <f t="shared" si="36"/>
        <v>694.5</v>
      </c>
      <c r="O161" s="340">
        <f t="shared" si="36"/>
        <v>723</v>
      </c>
    </row>
    <row r="162" spans="1:15" ht="15.6" customHeight="1">
      <c r="A162" s="330" t="s">
        <v>256</v>
      </c>
      <c r="B162" s="282" t="s">
        <v>326</v>
      </c>
      <c r="C162" s="290" t="s">
        <v>135</v>
      </c>
      <c r="D162" s="290" t="s">
        <v>213</v>
      </c>
      <c r="E162" s="259" t="s">
        <v>437</v>
      </c>
      <c r="F162" s="290" t="s">
        <v>324</v>
      </c>
      <c r="G162" s="298"/>
      <c r="H162" s="299"/>
      <c r="I162" s="300"/>
      <c r="J162" s="300"/>
      <c r="K162" s="260">
        <v>172.4</v>
      </c>
      <c r="L162" s="260">
        <v>114.9</v>
      </c>
      <c r="M162" s="260">
        <v>172.4</v>
      </c>
      <c r="N162" s="339">
        <f>N163</f>
        <v>694.5</v>
      </c>
      <c r="O162" s="339">
        <f>N163</f>
        <v>694.5</v>
      </c>
    </row>
    <row r="163" spans="1:15" ht="18.600000000000001" customHeight="1">
      <c r="A163" s="330" t="s">
        <v>483</v>
      </c>
      <c r="B163" s="282" t="s">
        <v>327</v>
      </c>
      <c r="C163" s="290" t="s">
        <v>135</v>
      </c>
      <c r="D163" s="290" t="s">
        <v>213</v>
      </c>
      <c r="E163" s="259" t="s">
        <v>437</v>
      </c>
      <c r="F163" s="290" t="s">
        <v>325</v>
      </c>
      <c r="G163" s="298"/>
      <c r="H163" s="299"/>
      <c r="I163" s="300"/>
      <c r="J163" s="300"/>
      <c r="K163" s="260">
        <v>172.4</v>
      </c>
      <c r="L163" s="260">
        <v>114.9</v>
      </c>
      <c r="M163" s="260">
        <v>172.4</v>
      </c>
      <c r="N163" s="339">
        <v>694.5</v>
      </c>
      <c r="O163" s="339">
        <v>723</v>
      </c>
    </row>
    <row r="164" spans="1:15" ht="15.6" customHeight="1">
      <c r="A164" s="329" t="s">
        <v>221</v>
      </c>
      <c r="B164" s="304" t="s">
        <v>166</v>
      </c>
      <c r="C164" s="255" t="s">
        <v>135</v>
      </c>
      <c r="D164" s="255" t="s">
        <v>40</v>
      </c>
      <c r="E164" s="255"/>
      <c r="F164" s="255"/>
      <c r="G164" s="298"/>
      <c r="H164" s="299"/>
      <c r="I164" s="300"/>
      <c r="J164" s="300"/>
      <c r="K164" s="256" t="e">
        <f>#REF!+#REF!+K165</f>
        <v>#REF!</v>
      </c>
      <c r="L164" s="256" t="e">
        <f>#REF!+#REF!+L165</f>
        <v>#REF!</v>
      </c>
      <c r="M164" s="256" t="e">
        <f>#REF!+#REF!+M165</f>
        <v>#REF!</v>
      </c>
      <c r="N164" s="354">
        <f>N165</f>
        <v>1210.5999999999999</v>
      </c>
      <c r="O164" s="354">
        <f>O165</f>
        <v>1260.3</v>
      </c>
    </row>
    <row r="165" spans="1:15" ht="60">
      <c r="A165" s="381" t="s">
        <v>198</v>
      </c>
      <c r="B165" s="304" t="s">
        <v>456</v>
      </c>
      <c r="C165" s="255" t="s">
        <v>135</v>
      </c>
      <c r="D165" s="255" t="s">
        <v>40</v>
      </c>
      <c r="E165" s="255" t="s">
        <v>457</v>
      </c>
      <c r="F165" s="255"/>
      <c r="G165" s="298"/>
      <c r="H165" s="299"/>
      <c r="I165" s="300"/>
      <c r="J165" s="300"/>
      <c r="K165" s="296">
        <f t="shared" ref="K165:O165" si="37">K167</f>
        <v>602.4</v>
      </c>
      <c r="L165" s="296">
        <f t="shared" si="37"/>
        <v>229.4</v>
      </c>
      <c r="M165" s="296">
        <f t="shared" si="37"/>
        <v>344.1</v>
      </c>
      <c r="N165" s="367">
        <f t="shared" si="37"/>
        <v>1210.5999999999999</v>
      </c>
      <c r="O165" s="367">
        <f t="shared" si="37"/>
        <v>1260.3</v>
      </c>
    </row>
    <row r="166" spans="1:15" ht="20.45" customHeight="1">
      <c r="A166" s="330" t="s">
        <v>200</v>
      </c>
      <c r="B166" s="282" t="s">
        <v>326</v>
      </c>
      <c r="C166" s="259" t="s">
        <v>135</v>
      </c>
      <c r="D166" s="259" t="s">
        <v>40</v>
      </c>
      <c r="E166" s="259" t="s">
        <v>457</v>
      </c>
      <c r="F166" s="259" t="s">
        <v>324</v>
      </c>
      <c r="G166" s="298"/>
      <c r="H166" s="299"/>
      <c r="I166" s="300"/>
      <c r="J166" s="300"/>
      <c r="K166" s="260">
        <v>602.4</v>
      </c>
      <c r="L166" s="260">
        <v>229.4</v>
      </c>
      <c r="M166" s="260">
        <v>344.1</v>
      </c>
      <c r="N166" s="339">
        <f>N167</f>
        <v>1210.5999999999999</v>
      </c>
      <c r="O166" s="339">
        <f>O167</f>
        <v>1260.3</v>
      </c>
    </row>
    <row r="167" spans="1:15" ht="16.899999999999999" customHeight="1" thickBot="1">
      <c r="A167" s="331" t="s">
        <v>335</v>
      </c>
      <c r="B167" s="295" t="s">
        <v>327</v>
      </c>
      <c r="C167" s="273" t="s">
        <v>135</v>
      </c>
      <c r="D167" s="273" t="s">
        <v>40</v>
      </c>
      <c r="E167" s="273" t="s">
        <v>457</v>
      </c>
      <c r="F167" s="273" t="s">
        <v>325</v>
      </c>
      <c r="G167" s="368"/>
      <c r="H167" s="369"/>
      <c r="I167" s="292"/>
      <c r="J167" s="292"/>
      <c r="K167" s="275">
        <v>602.4</v>
      </c>
      <c r="L167" s="275">
        <v>229.4</v>
      </c>
      <c r="M167" s="275">
        <v>344.1</v>
      </c>
      <c r="N167" s="364">
        <v>1210.5999999999999</v>
      </c>
      <c r="O167" s="364">
        <v>1260.3</v>
      </c>
    </row>
    <row r="168" spans="1:15" ht="18" customHeight="1" thickBot="1">
      <c r="A168" s="333" t="s">
        <v>543</v>
      </c>
      <c r="B168" s="280" t="s">
        <v>165</v>
      </c>
      <c r="C168" s="277" t="s">
        <v>135</v>
      </c>
      <c r="D168" s="277" t="s">
        <v>178</v>
      </c>
      <c r="E168" s="277"/>
      <c r="F168" s="373"/>
      <c r="G168" s="374"/>
      <c r="H168" s="375"/>
      <c r="I168" s="375"/>
      <c r="J168" s="278">
        <f t="shared" ref="J168:O168" si="38">J169</f>
        <v>0</v>
      </c>
      <c r="K168" s="278">
        <f t="shared" si="38"/>
        <v>0</v>
      </c>
      <c r="L168" s="278">
        <f t="shared" si="38"/>
        <v>0</v>
      </c>
      <c r="M168" s="366" t="e">
        <f t="shared" si="38"/>
        <v>#REF!</v>
      </c>
      <c r="N168" s="366">
        <f t="shared" si="38"/>
        <v>2477.4</v>
      </c>
      <c r="O168" s="366">
        <f t="shared" si="38"/>
        <v>2575.5</v>
      </c>
    </row>
    <row r="169" spans="1:15" ht="16.149999999999999" customHeight="1">
      <c r="A169" s="335" t="s">
        <v>544</v>
      </c>
      <c r="B169" s="306" t="s">
        <v>179</v>
      </c>
      <c r="C169" s="254" t="s">
        <v>135</v>
      </c>
      <c r="D169" s="254" t="s">
        <v>177</v>
      </c>
      <c r="E169" s="254"/>
      <c r="F169" s="370"/>
      <c r="G169" s="371"/>
      <c r="H169" s="372"/>
      <c r="I169" s="372"/>
      <c r="J169" s="279">
        <f>J172</f>
        <v>0</v>
      </c>
      <c r="K169" s="279">
        <f>K172</f>
        <v>0</v>
      </c>
      <c r="L169" s="279">
        <f>L172</f>
        <v>0</v>
      </c>
      <c r="M169" s="357" t="e">
        <f>M172+M175</f>
        <v>#REF!</v>
      </c>
      <c r="N169" s="348">
        <f>N170+N172+N175</f>
        <v>2477.4</v>
      </c>
      <c r="O169" s="348">
        <f>O170+O172+O175</f>
        <v>2575.5</v>
      </c>
    </row>
    <row r="170" spans="1:15" ht="27" customHeight="1">
      <c r="A170" s="329" t="s">
        <v>185</v>
      </c>
      <c r="B170" s="350" t="s">
        <v>316</v>
      </c>
      <c r="C170" s="255" t="s">
        <v>135</v>
      </c>
      <c r="D170" s="255" t="s">
        <v>177</v>
      </c>
      <c r="E170" s="255" t="s">
        <v>438</v>
      </c>
      <c r="F170" s="255" t="s">
        <v>315</v>
      </c>
      <c r="G170" s="361"/>
      <c r="H170" s="362"/>
      <c r="I170" s="363"/>
      <c r="J170" s="363"/>
      <c r="K170" s="256">
        <f>697-44</f>
        <v>653</v>
      </c>
      <c r="L170" s="256">
        <v>424.3</v>
      </c>
      <c r="M170" s="256">
        <v>653</v>
      </c>
      <c r="N170" s="354">
        <f>N171</f>
        <v>0</v>
      </c>
      <c r="O170" s="354">
        <f>O171</f>
        <v>0</v>
      </c>
    </row>
    <row r="171" spans="1:15" ht="25.9" customHeight="1">
      <c r="A171" s="330" t="s">
        <v>336</v>
      </c>
      <c r="B171" s="283" t="s">
        <v>288</v>
      </c>
      <c r="C171" s="259" t="s">
        <v>135</v>
      </c>
      <c r="D171" s="259" t="s">
        <v>177</v>
      </c>
      <c r="E171" s="259" t="s">
        <v>438</v>
      </c>
      <c r="F171" s="259" t="s">
        <v>244</v>
      </c>
      <c r="G171" s="298"/>
      <c r="H171" s="299"/>
      <c r="I171" s="300"/>
      <c r="J171" s="300"/>
      <c r="K171" s="260">
        <f>697-44</f>
        <v>653</v>
      </c>
      <c r="L171" s="260">
        <v>424.3</v>
      </c>
      <c r="M171" s="260">
        <v>653</v>
      </c>
      <c r="N171" s="339">
        <v>0</v>
      </c>
      <c r="O171" s="339">
        <v>0</v>
      </c>
    </row>
    <row r="172" spans="1:15" ht="39" customHeight="1">
      <c r="A172" s="351" t="s">
        <v>184</v>
      </c>
      <c r="B172" s="328" t="s">
        <v>489</v>
      </c>
      <c r="C172" s="316" t="s">
        <v>135</v>
      </c>
      <c r="D172" s="316" t="s">
        <v>177</v>
      </c>
      <c r="E172" s="316" t="s">
        <v>490</v>
      </c>
      <c r="F172" s="316"/>
      <c r="G172" s="392"/>
      <c r="H172" s="393"/>
      <c r="I172" s="394"/>
      <c r="J172" s="394"/>
      <c r="K172" s="395"/>
      <c r="L172" s="395"/>
      <c r="M172" s="395"/>
      <c r="N172" s="379">
        <f t="shared" ref="N172:O173" si="39">N173</f>
        <v>782.2</v>
      </c>
      <c r="O172" s="379">
        <f t="shared" si="39"/>
        <v>810.8</v>
      </c>
    </row>
    <row r="173" spans="1:15" ht="27" customHeight="1">
      <c r="A173" s="345" t="s">
        <v>185</v>
      </c>
      <c r="B173" s="313" t="s">
        <v>487</v>
      </c>
      <c r="C173" s="327" t="s">
        <v>135</v>
      </c>
      <c r="D173" s="327" t="s">
        <v>177</v>
      </c>
      <c r="E173" s="327" t="s">
        <v>490</v>
      </c>
      <c r="F173" s="327" t="s">
        <v>309</v>
      </c>
      <c r="G173" s="342" t="s">
        <v>77</v>
      </c>
      <c r="H173" s="343" t="e">
        <f>H174</f>
        <v>#REF!</v>
      </c>
      <c r="I173" s="343">
        <f>I174</f>
        <v>0</v>
      </c>
      <c r="J173" s="343" t="str">
        <f>J174</f>
        <v>12,7</v>
      </c>
      <c r="K173" s="382">
        <v>8250.9</v>
      </c>
      <c r="L173" s="343">
        <v>5168.5</v>
      </c>
      <c r="M173" s="343">
        <v>8250.9</v>
      </c>
      <c r="N173" s="358">
        <f t="shared" si="39"/>
        <v>782.2</v>
      </c>
      <c r="O173" s="358">
        <f t="shared" si="39"/>
        <v>810.8</v>
      </c>
    </row>
    <row r="174" spans="1:15" ht="27.6" customHeight="1">
      <c r="A174" s="345" t="s">
        <v>336</v>
      </c>
      <c r="B174" s="313" t="s">
        <v>487</v>
      </c>
      <c r="C174" s="327" t="s">
        <v>135</v>
      </c>
      <c r="D174" s="327" t="s">
        <v>177</v>
      </c>
      <c r="E174" s="327" t="s">
        <v>490</v>
      </c>
      <c r="F174" s="327" t="s">
        <v>310</v>
      </c>
      <c r="G174" s="342" t="s">
        <v>77</v>
      </c>
      <c r="H174" s="343" t="e">
        <f>H176</f>
        <v>#REF!</v>
      </c>
      <c r="I174" s="343">
        <f>I176</f>
        <v>0</v>
      </c>
      <c r="J174" s="343" t="str">
        <f>J176</f>
        <v>12,7</v>
      </c>
      <c r="K174" s="382">
        <v>8250.9</v>
      </c>
      <c r="L174" s="343">
        <v>5168.5</v>
      </c>
      <c r="M174" s="343">
        <v>8250.9</v>
      </c>
      <c r="N174" s="358">
        <v>782.2</v>
      </c>
      <c r="O174" s="358">
        <v>810.8</v>
      </c>
    </row>
    <row r="175" spans="1:15" ht="25.9" customHeight="1">
      <c r="A175" s="345" t="s">
        <v>505</v>
      </c>
      <c r="B175" s="344" t="s">
        <v>316</v>
      </c>
      <c r="C175" s="327" t="s">
        <v>135</v>
      </c>
      <c r="D175" s="327" t="s">
        <v>177</v>
      </c>
      <c r="E175" s="327" t="s">
        <v>490</v>
      </c>
      <c r="F175" s="327" t="s">
        <v>315</v>
      </c>
      <c r="G175" s="342" t="s">
        <v>77</v>
      </c>
      <c r="H175" s="343" t="e">
        <f>[2]роспись!H193</f>
        <v>#REF!</v>
      </c>
      <c r="I175" s="343"/>
      <c r="J175" s="343" t="s">
        <v>186</v>
      </c>
      <c r="K175" s="382" t="e">
        <f>K176+#REF!</f>
        <v>#REF!</v>
      </c>
      <c r="L175" s="382" t="e">
        <f>L176+#REF!</f>
        <v>#REF!</v>
      </c>
      <c r="M175" s="382" t="e">
        <f>M176+#REF!</f>
        <v>#REF!</v>
      </c>
      <c r="N175" s="339">
        <f>N176</f>
        <v>1695.2</v>
      </c>
      <c r="O175" s="339">
        <f>O176</f>
        <v>1764.7</v>
      </c>
    </row>
    <row r="176" spans="1:15" ht="49.5" customHeight="1" thickBot="1">
      <c r="A176" s="407" t="s">
        <v>506</v>
      </c>
      <c r="B176" s="408" t="s">
        <v>288</v>
      </c>
      <c r="C176" s="355" t="s">
        <v>135</v>
      </c>
      <c r="D176" s="355" t="s">
        <v>177</v>
      </c>
      <c r="E176" s="355" t="s">
        <v>490</v>
      </c>
      <c r="F176" s="355" t="s">
        <v>244</v>
      </c>
      <c r="G176" s="416" t="s">
        <v>77</v>
      </c>
      <c r="H176" s="417" t="e">
        <f>[2]роспись!H194</f>
        <v>#REF!</v>
      </c>
      <c r="I176" s="417"/>
      <c r="J176" s="417" t="s">
        <v>186</v>
      </c>
      <c r="K176" s="397" t="e">
        <f>#REF!+#REF!</f>
        <v>#REF!</v>
      </c>
      <c r="L176" s="397" t="e">
        <f>#REF!+#REF!</f>
        <v>#REF!</v>
      </c>
      <c r="M176" s="397" t="e">
        <f>#REF!+#REF!</f>
        <v>#REF!</v>
      </c>
      <c r="N176" s="364">
        <v>1695.2</v>
      </c>
      <c r="O176" s="364">
        <v>1764.7</v>
      </c>
    </row>
    <row r="177" spans="1:15" ht="30" customHeight="1" thickBot="1">
      <c r="A177" s="333" t="s">
        <v>217</v>
      </c>
      <c r="B177" s="280" t="s">
        <v>180</v>
      </c>
      <c r="C177" s="277" t="s">
        <v>135</v>
      </c>
      <c r="D177" s="277" t="s">
        <v>181</v>
      </c>
      <c r="E177" s="277"/>
      <c r="F177" s="277"/>
      <c r="G177" s="373"/>
      <c r="H177" s="374"/>
      <c r="I177" s="375"/>
      <c r="J177" s="375"/>
      <c r="K177" s="278" t="e">
        <f t="shared" ref="K177:O180" si="40">K178</f>
        <v>#REF!</v>
      </c>
      <c r="L177" s="278" t="e">
        <f t="shared" si="40"/>
        <v>#REF!</v>
      </c>
      <c r="M177" s="278" t="e">
        <f t="shared" si="40"/>
        <v>#REF!</v>
      </c>
      <c r="N177" s="376">
        <f t="shared" si="40"/>
        <v>836.2</v>
      </c>
      <c r="O177" s="376">
        <f t="shared" si="40"/>
        <v>870.4</v>
      </c>
    </row>
    <row r="178" spans="1:15" ht="31.5" customHeight="1">
      <c r="A178" s="335" t="s">
        <v>73</v>
      </c>
      <c r="B178" s="306" t="s">
        <v>183</v>
      </c>
      <c r="C178" s="254" t="s">
        <v>135</v>
      </c>
      <c r="D178" s="254" t="s">
        <v>182</v>
      </c>
      <c r="E178" s="254"/>
      <c r="F178" s="254"/>
      <c r="G178" s="370"/>
      <c r="H178" s="371"/>
      <c r="I178" s="372"/>
      <c r="J178" s="372"/>
      <c r="K178" s="279" t="e">
        <f>K179+#REF!</f>
        <v>#REF!</v>
      </c>
      <c r="L178" s="279" t="e">
        <f>L179+#REF!</f>
        <v>#REF!</v>
      </c>
      <c r="M178" s="279" t="e">
        <f>M179+#REF!</f>
        <v>#REF!</v>
      </c>
      <c r="N178" s="357">
        <f t="shared" si="40"/>
        <v>836.2</v>
      </c>
      <c r="O178" s="357">
        <f t="shared" si="40"/>
        <v>870.4</v>
      </c>
    </row>
    <row r="179" spans="1:15" ht="27" customHeight="1">
      <c r="A179" s="329" t="s">
        <v>87</v>
      </c>
      <c r="B179" s="305" t="s">
        <v>440</v>
      </c>
      <c r="C179" s="255" t="s">
        <v>135</v>
      </c>
      <c r="D179" s="255" t="s">
        <v>182</v>
      </c>
      <c r="E179" s="255" t="s">
        <v>439</v>
      </c>
      <c r="F179" s="255"/>
      <c r="G179" s="361"/>
      <c r="H179" s="362"/>
      <c r="I179" s="363"/>
      <c r="J179" s="363"/>
      <c r="K179" s="256">
        <f>K181</f>
        <v>653.9</v>
      </c>
      <c r="L179" s="256">
        <f>L181</f>
        <v>388.9</v>
      </c>
      <c r="M179" s="256">
        <f>M181</f>
        <v>653.9</v>
      </c>
      <c r="N179" s="354">
        <f t="shared" si="40"/>
        <v>836.2</v>
      </c>
      <c r="O179" s="354">
        <f t="shared" si="40"/>
        <v>870.4</v>
      </c>
    </row>
    <row r="180" spans="1:15" ht="25.15" customHeight="1">
      <c r="A180" s="330" t="s">
        <v>218</v>
      </c>
      <c r="B180" s="282" t="s">
        <v>316</v>
      </c>
      <c r="C180" s="259" t="s">
        <v>135</v>
      </c>
      <c r="D180" s="259" t="s">
        <v>182</v>
      </c>
      <c r="E180" s="259" t="s">
        <v>439</v>
      </c>
      <c r="F180" s="259" t="s">
        <v>315</v>
      </c>
      <c r="G180" s="298"/>
      <c r="H180" s="299"/>
      <c r="I180" s="300"/>
      <c r="J180" s="300"/>
      <c r="K180" s="260">
        <v>653.9</v>
      </c>
      <c r="L180" s="260">
        <v>388.9</v>
      </c>
      <c r="M180" s="260">
        <v>653.9</v>
      </c>
      <c r="N180" s="339">
        <f t="shared" si="40"/>
        <v>836.2</v>
      </c>
      <c r="O180" s="339">
        <f t="shared" si="40"/>
        <v>870.4</v>
      </c>
    </row>
    <row r="181" spans="1:15" ht="29.45" customHeight="1" thickBot="1">
      <c r="A181" s="330" t="s">
        <v>337</v>
      </c>
      <c r="B181" s="283" t="s">
        <v>288</v>
      </c>
      <c r="C181" s="259" t="s">
        <v>135</v>
      </c>
      <c r="D181" s="259" t="s">
        <v>182</v>
      </c>
      <c r="E181" s="259" t="s">
        <v>439</v>
      </c>
      <c r="F181" s="259" t="s">
        <v>244</v>
      </c>
      <c r="G181" s="298"/>
      <c r="H181" s="299"/>
      <c r="I181" s="300"/>
      <c r="J181" s="300"/>
      <c r="K181" s="260">
        <v>653.9</v>
      </c>
      <c r="L181" s="260">
        <v>388.9</v>
      </c>
      <c r="M181" s="260">
        <v>653.9</v>
      </c>
      <c r="N181" s="339">
        <v>836.2</v>
      </c>
      <c r="O181" s="339">
        <v>870.4</v>
      </c>
    </row>
    <row r="182" spans="1:15" ht="21" customHeight="1" thickBot="1">
      <c r="A182" s="347"/>
      <c r="B182" s="307" t="s">
        <v>36</v>
      </c>
      <c r="C182" s="307"/>
      <c r="D182" s="308"/>
      <c r="E182" s="308"/>
      <c r="F182" s="308"/>
      <c r="G182" s="409"/>
      <c r="H182" s="410"/>
      <c r="I182" s="411"/>
      <c r="J182" s="411"/>
      <c r="K182" s="412" t="e">
        <f>K9+K40</f>
        <v>#REF!</v>
      </c>
      <c r="L182" s="412" t="e">
        <f>L9+L40</f>
        <v>#REF!</v>
      </c>
      <c r="M182" s="412" t="e">
        <f>M9+M40</f>
        <v>#REF!</v>
      </c>
      <c r="N182" s="413">
        <f>N9+N40+N35</f>
        <v>174697.60000000003</v>
      </c>
      <c r="O182" s="413" t="e">
        <f>O9+O40+O35</f>
        <v>#VALUE!</v>
      </c>
    </row>
  </sheetData>
  <mergeCells count="5">
    <mergeCell ref="A1:O1"/>
    <mergeCell ref="A2:O2"/>
    <mergeCell ref="F4:M4"/>
    <mergeCell ref="A5:O5"/>
    <mergeCell ref="A6:O6"/>
  </mergeCells>
  <pageMargins left="0.39370078740157483" right="0.11811023622047245" top="0.55118110236220474" bottom="0.55118110236220474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8"/>
  <sheetViews>
    <sheetView topLeftCell="A34" workbookViewId="0">
      <selection activeCell="A45" sqref="A45"/>
    </sheetView>
  </sheetViews>
  <sheetFormatPr defaultColWidth="9.140625" defaultRowHeight="12.75"/>
  <cols>
    <col min="1" max="1" width="37.140625" style="8" customWidth="1"/>
    <col min="2" max="2" width="12.7109375" style="9" customWidth="1"/>
    <col min="3" max="3" width="13.28515625" style="8" customWidth="1"/>
    <col min="4" max="4" width="9" style="8" customWidth="1"/>
    <col min="5" max="5" width="13.42578125" style="114" customWidth="1"/>
    <col min="6" max="16384" width="9.140625" style="114"/>
  </cols>
  <sheetData>
    <row r="1" spans="1:6">
      <c r="A1" s="553" t="s">
        <v>285</v>
      </c>
      <c r="B1" s="553"/>
      <c r="C1" s="553"/>
      <c r="D1" s="553"/>
      <c r="E1" s="553"/>
      <c r="F1" s="353"/>
    </row>
    <row r="2" spans="1:6">
      <c r="A2" s="558" t="s">
        <v>507</v>
      </c>
      <c r="B2" s="558"/>
      <c r="C2" s="558"/>
      <c r="D2" s="558"/>
      <c r="E2" s="558"/>
      <c r="F2" s="422"/>
    </row>
    <row r="3" spans="1:6">
      <c r="A3" s="115"/>
      <c r="B3" s="115"/>
      <c r="C3" s="115"/>
      <c r="D3" s="115"/>
      <c r="E3" s="243"/>
    </row>
    <row r="4" spans="1:6">
      <c r="A4" s="115"/>
      <c r="B4" s="115"/>
      <c r="C4" s="115"/>
      <c r="D4" s="557"/>
      <c r="E4" s="557"/>
    </row>
    <row r="5" spans="1:6" ht="12.75" customHeight="1">
      <c r="A5" s="556" t="s">
        <v>551</v>
      </c>
      <c r="B5" s="556"/>
      <c r="C5" s="556"/>
      <c r="D5" s="556"/>
      <c r="E5" s="556"/>
    </row>
    <row r="6" spans="1:6" ht="27" customHeight="1">
      <c r="A6" s="556"/>
      <c r="B6" s="556"/>
      <c r="C6" s="556"/>
      <c r="D6" s="556"/>
      <c r="E6" s="556"/>
    </row>
    <row r="7" spans="1:6" ht="13.5" thickBot="1">
      <c r="A7" s="231"/>
      <c r="B7" s="230"/>
      <c r="C7" s="230"/>
      <c r="D7" s="232"/>
      <c r="E7" s="115"/>
    </row>
    <row r="8" spans="1:6" ht="43.9" customHeight="1" thickBot="1">
      <c r="A8" s="423" t="s">
        <v>25</v>
      </c>
      <c r="B8" s="249" t="s">
        <v>26</v>
      </c>
      <c r="C8" s="249" t="s">
        <v>15</v>
      </c>
      <c r="D8" s="249" t="s">
        <v>27</v>
      </c>
      <c r="E8" s="424" t="s">
        <v>528</v>
      </c>
    </row>
    <row r="9" spans="1:6" ht="20.25" customHeight="1" thickBot="1">
      <c r="A9" s="276" t="s">
        <v>74</v>
      </c>
      <c r="B9" s="277" t="s">
        <v>14</v>
      </c>
      <c r="C9" s="277"/>
      <c r="D9" s="277"/>
      <c r="E9" s="366">
        <f>E10+E14+E26+E48+E51+E55+E44</f>
        <v>29217.200000000001</v>
      </c>
    </row>
    <row r="10" spans="1:6" ht="28.5" customHeight="1">
      <c r="A10" s="253" t="s">
        <v>293</v>
      </c>
      <c r="B10" s="254" t="s">
        <v>43</v>
      </c>
      <c r="C10" s="303"/>
      <c r="D10" s="303"/>
      <c r="E10" s="357">
        <f t="shared" ref="E10:E12" si="0">E11</f>
        <v>1441.7</v>
      </c>
    </row>
    <row r="11" spans="1:6" ht="19.149999999999999" customHeight="1">
      <c r="A11" s="257" t="s">
        <v>155</v>
      </c>
      <c r="B11" s="255" t="s">
        <v>43</v>
      </c>
      <c r="C11" s="255" t="s">
        <v>416</v>
      </c>
      <c r="D11" s="255"/>
      <c r="E11" s="354">
        <f t="shared" si="0"/>
        <v>1441.7</v>
      </c>
    </row>
    <row r="12" spans="1:6" ht="41.25" customHeight="1">
      <c r="A12" s="258" t="s">
        <v>311</v>
      </c>
      <c r="B12" s="259" t="s">
        <v>43</v>
      </c>
      <c r="C12" s="259" t="s">
        <v>416</v>
      </c>
      <c r="D12" s="259" t="s">
        <v>309</v>
      </c>
      <c r="E12" s="339">
        <f t="shared" si="0"/>
        <v>1441.7</v>
      </c>
    </row>
    <row r="13" spans="1:6" ht="30.75" customHeight="1">
      <c r="A13" s="258" t="s">
        <v>312</v>
      </c>
      <c r="B13" s="259" t="s">
        <v>43</v>
      </c>
      <c r="C13" s="259" t="s">
        <v>416</v>
      </c>
      <c r="D13" s="259" t="s">
        <v>310</v>
      </c>
      <c r="E13" s="339">
        <f>'[3]Вед. 2022 (прил 4)'!N14</f>
        <v>1441.7</v>
      </c>
    </row>
    <row r="14" spans="1:6" ht="37.15" customHeight="1">
      <c r="A14" s="257" t="s">
        <v>203</v>
      </c>
      <c r="B14" s="255" t="s">
        <v>29</v>
      </c>
      <c r="C14" s="255"/>
      <c r="D14" s="255"/>
      <c r="E14" s="354">
        <f>E23+E16</f>
        <v>9945.2000000000007</v>
      </c>
    </row>
    <row r="15" spans="1:6" ht="25.15" customHeight="1">
      <c r="A15" s="261" t="s">
        <v>445</v>
      </c>
      <c r="B15" s="262" t="s">
        <v>29</v>
      </c>
      <c r="C15" s="255" t="s">
        <v>417</v>
      </c>
      <c r="D15" s="262"/>
      <c r="E15" s="354">
        <f>E16+E23</f>
        <v>9945.2000000000007</v>
      </c>
    </row>
    <row r="16" spans="1:6" ht="26.45" customHeight="1">
      <c r="A16" s="257" t="s">
        <v>242</v>
      </c>
      <c r="B16" s="255" t="s">
        <v>29</v>
      </c>
      <c r="C16" s="255" t="s">
        <v>441</v>
      </c>
      <c r="D16" s="255"/>
      <c r="E16" s="354">
        <f>E18+E20+E21</f>
        <v>9780.5</v>
      </c>
    </row>
    <row r="17" spans="1:5" ht="72">
      <c r="A17" s="263" t="s">
        <v>313</v>
      </c>
      <c r="B17" s="259" t="s">
        <v>29</v>
      </c>
      <c r="C17" s="259" t="s">
        <v>441</v>
      </c>
      <c r="D17" s="259" t="s">
        <v>309</v>
      </c>
      <c r="E17" s="339">
        <f>E18</f>
        <v>2423.6</v>
      </c>
    </row>
    <row r="18" spans="1:5" ht="24">
      <c r="A18" s="263" t="s">
        <v>314</v>
      </c>
      <c r="B18" s="259" t="s">
        <v>29</v>
      </c>
      <c r="C18" s="259" t="s">
        <v>441</v>
      </c>
      <c r="D18" s="259" t="s">
        <v>310</v>
      </c>
      <c r="E18" s="339">
        <f>'[3]Вед. 2022 (прил 4)'!N19</f>
        <v>2423.6</v>
      </c>
    </row>
    <row r="19" spans="1:5" ht="45" customHeight="1">
      <c r="A19" s="453" t="s">
        <v>316</v>
      </c>
      <c r="B19" s="259" t="s">
        <v>29</v>
      </c>
      <c r="C19" s="259" t="s">
        <v>441</v>
      </c>
      <c r="D19" s="259" t="s">
        <v>315</v>
      </c>
      <c r="E19" s="339">
        <f>E20</f>
        <v>7355.9</v>
      </c>
    </row>
    <row r="20" spans="1:5" ht="48">
      <c r="A20" s="258" t="s">
        <v>288</v>
      </c>
      <c r="B20" s="259" t="s">
        <v>29</v>
      </c>
      <c r="C20" s="259" t="s">
        <v>441</v>
      </c>
      <c r="D20" s="259" t="s">
        <v>244</v>
      </c>
      <c r="E20" s="339">
        <f>'[3]Вед. 2022 (прил 4)'!N21</f>
        <v>7355.9</v>
      </c>
    </row>
    <row r="21" spans="1:5" ht="24">
      <c r="A21" s="264" t="s">
        <v>321</v>
      </c>
      <c r="B21" s="259" t="s">
        <v>29</v>
      </c>
      <c r="C21" s="259" t="s">
        <v>441</v>
      </c>
      <c r="D21" s="259" t="s">
        <v>320</v>
      </c>
      <c r="E21" s="339">
        <f>E22</f>
        <v>1</v>
      </c>
    </row>
    <row r="22" spans="1:5" ht="24">
      <c r="A22" s="258" t="s">
        <v>323</v>
      </c>
      <c r="B22" s="259" t="s">
        <v>29</v>
      </c>
      <c r="C22" s="259" t="s">
        <v>441</v>
      </c>
      <c r="D22" s="259" t="s">
        <v>322</v>
      </c>
      <c r="E22" s="339">
        <f>'[3]Вед. 2022 (прил 4)'!N23</f>
        <v>1</v>
      </c>
    </row>
    <row r="23" spans="1:5" ht="24">
      <c r="A23" s="261" t="s">
        <v>223</v>
      </c>
      <c r="B23" s="262" t="s">
        <v>29</v>
      </c>
      <c r="C23" s="255" t="s">
        <v>442</v>
      </c>
      <c r="D23" s="262"/>
      <c r="E23" s="354">
        <f t="shared" ref="E23:E24" si="1">E24</f>
        <v>164.7</v>
      </c>
    </row>
    <row r="24" spans="1:5" ht="84">
      <c r="A24" s="258" t="s">
        <v>311</v>
      </c>
      <c r="B24" s="259" t="s">
        <v>29</v>
      </c>
      <c r="C24" s="259" t="s">
        <v>442</v>
      </c>
      <c r="D24" s="259" t="s">
        <v>309</v>
      </c>
      <c r="E24" s="339">
        <f t="shared" si="1"/>
        <v>164.7</v>
      </c>
    </row>
    <row r="25" spans="1:5" ht="36">
      <c r="A25" s="258" t="s">
        <v>312</v>
      </c>
      <c r="B25" s="259" t="s">
        <v>29</v>
      </c>
      <c r="C25" s="259" t="s">
        <v>442</v>
      </c>
      <c r="D25" s="259" t="s">
        <v>310</v>
      </c>
      <c r="E25" s="339">
        <f>'[3]Вед. 2022 (прил 4)'!N26</f>
        <v>164.7</v>
      </c>
    </row>
    <row r="26" spans="1:5" ht="60">
      <c r="A26" s="257" t="s">
        <v>243</v>
      </c>
      <c r="B26" s="255" t="s">
        <v>46</v>
      </c>
      <c r="C26" s="255"/>
      <c r="D26" s="255"/>
      <c r="E26" s="354">
        <f>E28+E38+E35</f>
        <v>14412.899999999998</v>
      </c>
    </row>
    <row r="27" spans="1:5" ht="48">
      <c r="A27" s="257" t="s">
        <v>444</v>
      </c>
      <c r="B27" s="255" t="s">
        <v>46</v>
      </c>
      <c r="C27" s="255" t="s">
        <v>418</v>
      </c>
      <c r="D27" s="255"/>
      <c r="E27" s="354">
        <f>E28+E35</f>
        <v>13416.099999999999</v>
      </c>
    </row>
    <row r="28" spans="1:5" ht="36">
      <c r="A28" s="265" t="s">
        <v>170</v>
      </c>
      <c r="B28" s="255" t="s">
        <v>46</v>
      </c>
      <c r="C28" s="255" t="s">
        <v>443</v>
      </c>
      <c r="D28" s="255"/>
      <c r="E28" s="354">
        <f>E29+E31+E33</f>
        <v>12951.3</v>
      </c>
    </row>
    <row r="29" spans="1:5" ht="72">
      <c r="A29" s="258" t="s">
        <v>313</v>
      </c>
      <c r="B29" s="259" t="s">
        <v>46</v>
      </c>
      <c r="C29" s="259" t="s">
        <v>443</v>
      </c>
      <c r="D29" s="259" t="s">
        <v>309</v>
      </c>
      <c r="E29" s="358">
        <f>E30</f>
        <v>9073.7999999999993</v>
      </c>
    </row>
    <row r="30" spans="1:5" ht="24">
      <c r="A30" s="258" t="s">
        <v>314</v>
      </c>
      <c r="B30" s="259" t="s">
        <v>46</v>
      </c>
      <c r="C30" s="259" t="s">
        <v>443</v>
      </c>
      <c r="D30" s="259" t="s">
        <v>310</v>
      </c>
      <c r="E30" s="358">
        <f>'[3]Вед. 2022 (прил 4)'!N46</f>
        <v>9073.7999999999993</v>
      </c>
    </row>
    <row r="31" spans="1:5" ht="60">
      <c r="A31" s="264" t="s">
        <v>316</v>
      </c>
      <c r="B31" s="259" t="s">
        <v>46</v>
      </c>
      <c r="C31" s="259" t="s">
        <v>443</v>
      </c>
      <c r="D31" s="259" t="s">
        <v>315</v>
      </c>
      <c r="E31" s="339">
        <f>E32</f>
        <v>3856.7</v>
      </c>
    </row>
    <row r="32" spans="1:5" ht="48">
      <c r="A32" s="258" t="s">
        <v>288</v>
      </c>
      <c r="B32" s="259" t="s">
        <v>46</v>
      </c>
      <c r="C32" s="287" t="s">
        <v>443</v>
      </c>
      <c r="D32" s="259" t="s">
        <v>244</v>
      </c>
      <c r="E32" s="339">
        <f>'[3]Вед. 2022 (прил 4)'!N48</f>
        <v>3856.7</v>
      </c>
    </row>
    <row r="33" spans="1:5" ht="24">
      <c r="A33" s="264" t="s">
        <v>321</v>
      </c>
      <c r="B33" s="259" t="s">
        <v>46</v>
      </c>
      <c r="C33" s="259" t="s">
        <v>443</v>
      </c>
      <c r="D33" s="259" t="s">
        <v>320</v>
      </c>
      <c r="E33" s="339">
        <f>E34</f>
        <v>20.8</v>
      </c>
    </row>
    <row r="34" spans="1:5" ht="24">
      <c r="A34" s="258" t="s">
        <v>323</v>
      </c>
      <c r="B34" s="259" t="s">
        <v>46</v>
      </c>
      <c r="C34" s="259" t="s">
        <v>443</v>
      </c>
      <c r="D34" s="259" t="s">
        <v>322</v>
      </c>
      <c r="E34" s="339">
        <f>'[3]Вед. 2022 (прил 4)'!N50</f>
        <v>20.8</v>
      </c>
    </row>
    <row r="35" spans="1:5" ht="24">
      <c r="A35" s="257" t="s">
        <v>466</v>
      </c>
      <c r="B35" s="255" t="s">
        <v>46</v>
      </c>
      <c r="C35" s="255" t="s">
        <v>469</v>
      </c>
      <c r="D35" s="267"/>
      <c r="E35" s="426">
        <f t="shared" ref="E35:E36" si="2">E36</f>
        <v>464.8</v>
      </c>
    </row>
    <row r="36" spans="1:5">
      <c r="A36" s="263" t="s">
        <v>467</v>
      </c>
      <c r="B36" s="259" t="s">
        <v>46</v>
      </c>
      <c r="C36" s="259" t="s">
        <v>469</v>
      </c>
      <c r="D36" s="267" t="s">
        <v>309</v>
      </c>
      <c r="E36" s="427">
        <f t="shared" si="2"/>
        <v>464.8</v>
      </c>
    </row>
    <row r="37" spans="1:5" ht="24">
      <c r="A37" s="245" t="s">
        <v>468</v>
      </c>
      <c r="B37" s="259" t="s">
        <v>46</v>
      </c>
      <c r="C37" s="259" t="s">
        <v>469</v>
      </c>
      <c r="D37" s="267" t="s">
        <v>310</v>
      </c>
      <c r="E37" s="427">
        <f>'[3]Вед. 2022 (прил 4)'!N53</f>
        <v>464.8</v>
      </c>
    </row>
    <row r="38" spans="1:5" ht="60">
      <c r="A38" s="265" t="s">
        <v>454</v>
      </c>
      <c r="B38" s="255" t="s">
        <v>46</v>
      </c>
      <c r="C38" s="269" t="s">
        <v>455</v>
      </c>
      <c r="D38" s="255"/>
      <c r="E38" s="354">
        <f>E39</f>
        <v>996.8</v>
      </c>
    </row>
    <row r="39" spans="1:5" ht="36">
      <c r="A39" s="271" t="s">
        <v>171</v>
      </c>
      <c r="B39" s="259" t="s">
        <v>46</v>
      </c>
      <c r="C39" s="267" t="s">
        <v>455</v>
      </c>
      <c r="D39" s="259"/>
      <c r="E39" s="339">
        <f>E40+E42</f>
        <v>996.8</v>
      </c>
    </row>
    <row r="40" spans="1:5" ht="72">
      <c r="A40" s="258" t="s">
        <v>313</v>
      </c>
      <c r="B40" s="259" t="s">
        <v>46</v>
      </c>
      <c r="C40" s="267" t="s">
        <v>455</v>
      </c>
      <c r="D40" s="259" t="s">
        <v>309</v>
      </c>
      <c r="E40" s="339">
        <f>E41</f>
        <v>923.3</v>
      </c>
    </row>
    <row r="41" spans="1:5" ht="24">
      <c r="A41" s="258" t="s">
        <v>314</v>
      </c>
      <c r="B41" s="259" t="s">
        <v>46</v>
      </c>
      <c r="C41" s="267" t="s">
        <v>455</v>
      </c>
      <c r="D41" s="259" t="s">
        <v>310</v>
      </c>
      <c r="E41" s="339">
        <f>'[3]Вед. 2022 (прил 4)'!N56</f>
        <v>923.3</v>
      </c>
    </row>
    <row r="42" spans="1:5" ht="60">
      <c r="A42" s="264" t="s">
        <v>316</v>
      </c>
      <c r="B42" s="259" t="s">
        <v>46</v>
      </c>
      <c r="C42" s="267" t="s">
        <v>455</v>
      </c>
      <c r="D42" s="259" t="s">
        <v>315</v>
      </c>
      <c r="E42" s="339">
        <f>E43</f>
        <v>73.5</v>
      </c>
    </row>
    <row r="43" spans="1:5" ht="48">
      <c r="A43" s="258" t="s">
        <v>288</v>
      </c>
      <c r="B43" s="259" t="s">
        <v>46</v>
      </c>
      <c r="C43" s="267" t="s">
        <v>455</v>
      </c>
      <c r="D43" s="259" t="s">
        <v>244</v>
      </c>
      <c r="E43" s="339">
        <f>'[3]Вед. 2022 (прил 4)'!N58</f>
        <v>73.5</v>
      </c>
    </row>
    <row r="44" spans="1:5">
      <c r="A44" s="253" t="s">
        <v>74</v>
      </c>
      <c r="B44" s="255" t="s">
        <v>14</v>
      </c>
      <c r="C44" s="259"/>
      <c r="D44" s="259"/>
      <c r="E44" s="354">
        <f>E45</f>
        <v>0</v>
      </c>
    </row>
    <row r="45" spans="1:5" ht="28.5" customHeight="1">
      <c r="A45" s="265" t="s">
        <v>476</v>
      </c>
      <c r="B45" s="255" t="s">
        <v>478</v>
      </c>
      <c r="C45" s="255" t="s">
        <v>481</v>
      </c>
      <c r="D45" s="259"/>
      <c r="E45" s="354">
        <f>E46</f>
        <v>0</v>
      </c>
    </row>
    <row r="46" spans="1:5" ht="17.25" customHeight="1">
      <c r="A46" s="271" t="s">
        <v>479</v>
      </c>
      <c r="B46" s="267" t="s">
        <v>478</v>
      </c>
      <c r="C46" s="267" t="s">
        <v>481</v>
      </c>
      <c r="D46" s="259" t="s">
        <v>315</v>
      </c>
      <c r="E46" s="339">
        <f>E47</f>
        <v>0</v>
      </c>
    </row>
    <row r="47" spans="1:5" ht="24">
      <c r="A47" s="271" t="s">
        <v>480</v>
      </c>
      <c r="B47" s="267" t="s">
        <v>478</v>
      </c>
      <c r="C47" s="267" t="s">
        <v>481</v>
      </c>
      <c r="D47" s="259" t="s">
        <v>244</v>
      </c>
      <c r="E47" s="339">
        <f>'[4]Вед. 2020 (прил 4)'!N34</f>
        <v>0</v>
      </c>
    </row>
    <row r="48" spans="1:5" ht="15.75" customHeight="1">
      <c r="A48" s="265" t="s">
        <v>512</v>
      </c>
      <c r="B48" s="269" t="s">
        <v>478</v>
      </c>
      <c r="C48" s="269" t="s">
        <v>513</v>
      </c>
      <c r="D48" s="255"/>
      <c r="E48" s="354">
        <f>E49+E50</f>
        <v>1636.4</v>
      </c>
    </row>
    <row r="49" spans="1:5" ht="36">
      <c r="A49" s="266" t="s">
        <v>514</v>
      </c>
      <c r="B49" s="259" t="s">
        <v>478</v>
      </c>
      <c r="C49" s="259" t="s">
        <v>515</v>
      </c>
      <c r="D49" s="259" t="s">
        <v>310</v>
      </c>
      <c r="E49" s="354">
        <f>'[3]Вед. 2022 (прил 4)'!N38</f>
        <v>1131.7</v>
      </c>
    </row>
    <row r="50" spans="1:5">
      <c r="A50" s="266" t="s">
        <v>516</v>
      </c>
      <c r="B50" s="259" t="s">
        <v>478</v>
      </c>
      <c r="C50" s="259" t="s">
        <v>515</v>
      </c>
      <c r="D50" s="259" t="s">
        <v>244</v>
      </c>
      <c r="E50" s="354">
        <f>'[3]Вед. 2022 (прил 4)'!N39</f>
        <v>504.7</v>
      </c>
    </row>
    <row r="51" spans="1:5">
      <c r="A51" s="265" t="s">
        <v>287</v>
      </c>
      <c r="B51" s="255" t="s">
        <v>175</v>
      </c>
      <c r="C51" s="255"/>
      <c r="D51" s="255"/>
      <c r="E51" s="354">
        <f t="shared" ref="E51" si="3">E52</f>
        <v>20</v>
      </c>
    </row>
    <row r="52" spans="1:5">
      <c r="A52" s="257" t="s">
        <v>162</v>
      </c>
      <c r="B52" s="269" t="s">
        <v>175</v>
      </c>
      <c r="C52" s="269" t="s">
        <v>415</v>
      </c>
      <c r="D52" s="269"/>
      <c r="E52" s="359">
        <f>E54</f>
        <v>20</v>
      </c>
    </row>
    <row r="53" spans="1:5" ht="24">
      <c r="A53" s="246" t="s">
        <v>321</v>
      </c>
      <c r="B53" s="267" t="s">
        <v>175</v>
      </c>
      <c r="C53" s="267" t="s">
        <v>415</v>
      </c>
      <c r="D53" s="267" t="s">
        <v>320</v>
      </c>
      <c r="E53" s="339">
        <f>E54</f>
        <v>20</v>
      </c>
    </row>
    <row r="54" spans="1:5">
      <c r="A54" s="258" t="s">
        <v>245</v>
      </c>
      <c r="B54" s="267" t="s">
        <v>175</v>
      </c>
      <c r="C54" s="267" t="s">
        <v>415</v>
      </c>
      <c r="D54" s="267" t="s">
        <v>246</v>
      </c>
      <c r="E54" s="339">
        <f>'[3]Вед. 2022 (прил 4)'!N62</f>
        <v>20</v>
      </c>
    </row>
    <row r="55" spans="1:5" ht="24.75" customHeight="1">
      <c r="A55" s="265" t="s">
        <v>30</v>
      </c>
      <c r="B55" s="255" t="s">
        <v>176</v>
      </c>
      <c r="C55" s="255"/>
      <c r="D55" s="255"/>
      <c r="E55" s="354">
        <f>E56+E59+E68+E71+E74+E77+E80+E83+E62+E65</f>
        <v>1761</v>
      </c>
    </row>
    <row r="56" spans="1:5" ht="46.5" customHeight="1">
      <c r="A56" s="257" t="s">
        <v>163</v>
      </c>
      <c r="B56" s="255" t="s">
        <v>176</v>
      </c>
      <c r="C56" s="255" t="s">
        <v>419</v>
      </c>
      <c r="D56" s="259"/>
      <c r="E56" s="256">
        <f>E57</f>
        <v>50</v>
      </c>
    </row>
    <row r="57" spans="1:5" ht="24">
      <c r="A57" s="258" t="s">
        <v>517</v>
      </c>
      <c r="B57" s="259" t="s">
        <v>176</v>
      </c>
      <c r="C57" s="259" t="s">
        <v>419</v>
      </c>
      <c r="D57" s="287" t="s">
        <v>315</v>
      </c>
      <c r="E57" s="288">
        <v>50</v>
      </c>
    </row>
    <row r="58" spans="1:5" ht="36">
      <c r="A58" s="258" t="s">
        <v>518</v>
      </c>
      <c r="B58" s="259" t="s">
        <v>176</v>
      </c>
      <c r="C58" s="259" t="s">
        <v>419</v>
      </c>
      <c r="D58" s="273" t="s">
        <v>244</v>
      </c>
      <c r="E58" s="288">
        <f>'[3]Вед. 2022 (прил 4)'!N69</f>
        <v>50</v>
      </c>
    </row>
    <row r="59" spans="1:5" ht="34.5" customHeight="1">
      <c r="A59" s="265" t="s">
        <v>365</v>
      </c>
      <c r="B59" s="255" t="s">
        <v>176</v>
      </c>
      <c r="C59" s="255" t="s">
        <v>420</v>
      </c>
      <c r="D59" s="255"/>
      <c r="E59" s="354">
        <f t="shared" ref="E59" si="4">E61</f>
        <v>596.20000000000005</v>
      </c>
    </row>
    <row r="60" spans="1:5" ht="60">
      <c r="A60" s="264" t="s">
        <v>316</v>
      </c>
      <c r="B60" s="259" t="s">
        <v>176</v>
      </c>
      <c r="C60" s="259" t="s">
        <v>420</v>
      </c>
      <c r="D60" s="259" t="s">
        <v>315</v>
      </c>
      <c r="E60" s="339">
        <f>E61</f>
        <v>596.20000000000005</v>
      </c>
    </row>
    <row r="61" spans="1:5" ht="48">
      <c r="A61" s="258" t="s">
        <v>288</v>
      </c>
      <c r="B61" s="259" t="s">
        <v>176</v>
      </c>
      <c r="C61" s="259" t="s">
        <v>420</v>
      </c>
      <c r="D61" s="259" t="s">
        <v>244</v>
      </c>
      <c r="E61" s="339">
        <f>'[3]Вед. 2022 (прил 4)'!N66</f>
        <v>596.20000000000005</v>
      </c>
    </row>
    <row r="62" spans="1:5" ht="51.75" customHeight="1">
      <c r="A62" s="265" t="s">
        <v>452</v>
      </c>
      <c r="B62" s="269" t="s">
        <v>176</v>
      </c>
      <c r="C62" s="269" t="s">
        <v>453</v>
      </c>
      <c r="D62" s="269"/>
      <c r="E62" s="354">
        <f t="shared" ref="E62:E63" si="5">E63</f>
        <v>8.1</v>
      </c>
    </row>
    <row r="63" spans="1:5" ht="41.25" customHeight="1">
      <c r="A63" s="264" t="s">
        <v>316</v>
      </c>
      <c r="B63" s="259" t="s">
        <v>176</v>
      </c>
      <c r="C63" s="267" t="s">
        <v>453</v>
      </c>
      <c r="D63" s="259" t="s">
        <v>315</v>
      </c>
      <c r="E63" s="354">
        <f t="shared" si="5"/>
        <v>8.1</v>
      </c>
    </row>
    <row r="64" spans="1:5" ht="48">
      <c r="A64" s="258" t="s">
        <v>288</v>
      </c>
      <c r="B64" s="259" t="s">
        <v>176</v>
      </c>
      <c r="C64" s="267" t="s">
        <v>453</v>
      </c>
      <c r="D64" s="259" t="s">
        <v>244</v>
      </c>
      <c r="E64" s="339">
        <f>'[3]Вед. 2022 (прил 4)'!N72</f>
        <v>8.1</v>
      </c>
    </row>
    <row r="65" spans="1:5" ht="51" customHeight="1">
      <c r="A65" s="265" t="s">
        <v>247</v>
      </c>
      <c r="B65" s="255" t="s">
        <v>176</v>
      </c>
      <c r="C65" s="255" t="s">
        <v>423</v>
      </c>
      <c r="D65" s="255"/>
      <c r="E65" s="354">
        <f t="shared" ref="E65" si="6">E67</f>
        <v>87.4</v>
      </c>
    </row>
    <row r="66" spans="1:5" ht="24">
      <c r="A66" s="266" t="s">
        <v>321</v>
      </c>
      <c r="B66" s="259" t="s">
        <v>176</v>
      </c>
      <c r="C66" s="259" t="s">
        <v>423</v>
      </c>
      <c r="D66" s="259" t="s">
        <v>320</v>
      </c>
      <c r="E66" s="339">
        <f>E67</f>
        <v>87.4</v>
      </c>
    </row>
    <row r="67" spans="1:5" ht="24">
      <c r="A67" s="266" t="s">
        <v>323</v>
      </c>
      <c r="B67" s="259" t="s">
        <v>176</v>
      </c>
      <c r="C67" s="259" t="s">
        <v>423</v>
      </c>
      <c r="D67" s="259" t="s">
        <v>322</v>
      </c>
      <c r="E67" s="339">
        <f>'[3]Вед. 2022 (прил 4)'!N30</f>
        <v>87.4</v>
      </c>
    </row>
    <row r="68" spans="1:5" ht="57" customHeight="1">
      <c r="A68" s="265" t="s">
        <v>364</v>
      </c>
      <c r="B68" s="255" t="s">
        <v>176</v>
      </c>
      <c r="C68" s="255" t="s">
        <v>426</v>
      </c>
      <c r="D68" s="255"/>
      <c r="E68" s="354">
        <f t="shared" ref="E68" si="7">E70</f>
        <v>980.3</v>
      </c>
    </row>
    <row r="69" spans="1:5" ht="51.75" customHeight="1">
      <c r="A69" s="264" t="s">
        <v>316</v>
      </c>
      <c r="B69" s="259" t="s">
        <v>176</v>
      </c>
      <c r="C69" s="259" t="s">
        <v>426</v>
      </c>
      <c r="D69" s="287" t="s">
        <v>315</v>
      </c>
      <c r="E69" s="339">
        <f>E70</f>
        <v>980.3</v>
      </c>
    </row>
    <row r="70" spans="1:5" ht="39" customHeight="1">
      <c r="A70" s="258" t="s">
        <v>288</v>
      </c>
      <c r="B70" s="259" t="s">
        <v>176</v>
      </c>
      <c r="C70" s="259" t="s">
        <v>426</v>
      </c>
      <c r="D70" s="259" t="s">
        <v>244</v>
      </c>
      <c r="E70" s="339">
        <v>980.3</v>
      </c>
    </row>
    <row r="71" spans="1:5" ht="60" customHeight="1">
      <c r="A71" s="265" t="s">
        <v>397</v>
      </c>
      <c r="B71" s="255" t="s">
        <v>176</v>
      </c>
      <c r="C71" s="255" t="s">
        <v>421</v>
      </c>
      <c r="D71" s="255"/>
      <c r="E71" s="354">
        <f t="shared" ref="E71" si="8">E73</f>
        <v>20</v>
      </c>
    </row>
    <row r="72" spans="1:5" ht="60">
      <c r="A72" s="264" t="s">
        <v>316</v>
      </c>
      <c r="B72" s="259" t="s">
        <v>176</v>
      </c>
      <c r="C72" s="259" t="s">
        <v>421</v>
      </c>
      <c r="D72" s="259" t="s">
        <v>315</v>
      </c>
      <c r="E72" s="339">
        <f>E73</f>
        <v>20</v>
      </c>
    </row>
    <row r="73" spans="1:5" ht="48">
      <c r="A73" s="258" t="s">
        <v>288</v>
      </c>
      <c r="B73" s="259" t="s">
        <v>176</v>
      </c>
      <c r="C73" s="259" t="s">
        <v>421</v>
      </c>
      <c r="D73" s="259" t="s">
        <v>244</v>
      </c>
      <c r="E73" s="339">
        <f>'[3]Вед. 2022 (прил 4)'!N78</f>
        <v>20</v>
      </c>
    </row>
    <row r="74" spans="1:5" ht="36">
      <c r="A74" s="265" t="s">
        <v>461</v>
      </c>
      <c r="B74" s="255" t="s">
        <v>176</v>
      </c>
      <c r="C74" s="255" t="s">
        <v>424</v>
      </c>
      <c r="D74" s="255"/>
      <c r="E74" s="428">
        <f>E76</f>
        <v>12</v>
      </c>
    </row>
    <row r="75" spans="1:5" ht="60">
      <c r="A75" s="264" t="s">
        <v>316</v>
      </c>
      <c r="B75" s="273" t="s">
        <v>176</v>
      </c>
      <c r="C75" s="259" t="s">
        <v>424</v>
      </c>
      <c r="D75" s="273" t="s">
        <v>315</v>
      </c>
      <c r="E75" s="339">
        <f>E76</f>
        <v>12</v>
      </c>
    </row>
    <row r="76" spans="1:5" ht="48">
      <c r="A76" s="258" t="s">
        <v>288</v>
      </c>
      <c r="B76" s="273" t="s">
        <v>176</v>
      </c>
      <c r="C76" s="259" t="s">
        <v>424</v>
      </c>
      <c r="D76" s="273" t="s">
        <v>244</v>
      </c>
      <c r="E76" s="339">
        <f>'[3]Вед. 2022 (прил 4)'!N81</f>
        <v>12</v>
      </c>
    </row>
    <row r="77" spans="1:5" ht="72" customHeight="1">
      <c r="A77" s="265" t="s">
        <v>411</v>
      </c>
      <c r="B77" s="255" t="s">
        <v>176</v>
      </c>
      <c r="C77" s="255" t="s">
        <v>422</v>
      </c>
      <c r="D77" s="255"/>
      <c r="E77" s="354">
        <f>E79</f>
        <v>5</v>
      </c>
    </row>
    <row r="78" spans="1:5" ht="60">
      <c r="A78" s="264" t="s">
        <v>316</v>
      </c>
      <c r="B78" s="259" t="s">
        <v>176</v>
      </c>
      <c r="C78" s="259" t="s">
        <v>422</v>
      </c>
      <c r="D78" s="259" t="s">
        <v>315</v>
      </c>
      <c r="E78" s="339">
        <f>E79</f>
        <v>5</v>
      </c>
    </row>
    <row r="79" spans="1:5" ht="48">
      <c r="A79" s="258" t="s">
        <v>288</v>
      </c>
      <c r="B79" s="259" t="s">
        <v>176</v>
      </c>
      <c r="C79" s="259" t="s">
        <v>422</v>
      </c>
      <c r="D79" s="259" t="s">
        <v>244</v>
      </c>
      <c r="E79" s="339">
        <f>'[3]Вед. 2022 (прил 4)'!N84</f>
        <v>5</v>
      </c>
    </row>
    <row r="80" spans="1:5" ht="84">
      <c r="A80" s="265" t="s">
        <v>366</v>
      </c>
      <c r="B80" s="255" t="s">
        <v>176</v>
      </c>
      <c r="C80" s="255" t="s">
        <v>425</v>
      </c>
      <c r="D80" s="255"/>
      <c r="E80" s="354">
        <f>E82</f>
        <v>1</v>
      </c>
    </row>
    <row r="81" spans="1:5" ht="60">
      <c r="A81" s="264" t="s">
        <v>316</v>
      </c>
      <c r="B81" s="259" t="s">
        <v>176</v>
      </c>
      <c r="C81" s="259" t="s">
        <v>425</v>
      </c>
      <c r="D81" s="259" t="s">
        <v>315</v>
      </c>
      <c r="E81" s="339">
        <f>E82</f>
        <v>1</v>
      </c>
    </row>
    <row r="82" spans="1:5" ht="48">
      <c r="A82" s="258" t="s">
        <v>288</v>
      </c>
      <c r="B82" s="259" t="s">
        <v>176</v>
      </c>
      <c r="C82" s="259" t="s">
        <v>425</v>
      </c>
      <c r="D82" s="259" t="s">
        <v>244</v>
      </c>
      <c r="E82" s="339">
        <f>'[3]Вед. 2022 (прил 4)'!N87</f>
        <v>1</v>
      </c>
    </row>
    <row r="83" spans="1:5" ht="63" customHeight="1">
      <c r="A83" s="257" t="s">
        <v>460</v>
      </c>
      <c r="B83" s="255" t="s">
        <v>176</v>
      </c>
      <c r="C83" s="255" t="s">
        <v>462</v>
      </c>
      <c r="D83" s="255"/>
      <c r="E83" s="354">
        <f t="shared" ref="E83:E84" si="9">E84</f>
        <v>1</v>
      </c>
    </row>
    <row r="84" spans="1:5" ht="60">
      <c r="A84" s="352" t="s">
        <v>316</v>
      </c>
      <c r="B84" s="259" t="s">
        <v>176</v>
      </c>
      <c r="C84" s="259" t="s">
        <v>462</v>
      </c>
      <c r="D84" s="259" t="s">
        <v>315</v>
      </c>
      <c r="E84" s="339">
        <f t="shared" si="9"/>
        <v>1</v>
      </c>
    </row>
    <row r="85" spans="1:5" ht="48.75" thickBot="1">
      <c r="A85" s="274" t="s">
        <v>288</v>
      </c>
      <c r="B85" s="273" t="s">
        <v>176</v>
      </c>
      <c r="C85" s="273" t="s">
        <v>462</v>
      </c>
      <c r="D85" s="273" t="s">
        <v>244</v>
      </c>
      <c r="E85" s="364">
        <f>'[3]Вед. 2022 (прил 4)'!N90</f>
        <v>1</v>
      </c>
    </row>
    <row r="86" spans="1:5" ht="32.25" customHeight="1" thickBot="1">
      <c r="A86" s="276" t="s">
        <v>37</v>
      </c>
      <c r="B86" s="277" t="s">
        <v>31</v>
      </c>
      <c r="C86" s="277"/>
      <c r="D86" s="277"/>
      <c r="E86" s="366">
        <f t="shared" ref="E86:E89" si="10">E87</f>
        <v>5</v>
      </c>
    </row>
    <row r="87" spans="1:5" ht="23.25" customHeight="1">
      <c r="A87" s="306" t="s">
        <v>519</v>
      </c>
      <c r="B87" s="254" t="s">
        <v>21</v>
      </c>
      <c r="C87" s="254"/>
      <c r="D87" s="254"/>
      <c r="E87" s="357">
        <f t="shared" si="10"/>
        <v>5</v>
      </c>
    </row>
    <row r="88" spans="1:5" ht="82.5" customHeight="1">
      <c r="A88" s="304" t="s">
        <v>373</v>
      </c>
      <c r="B88" s="255" t="s">
        <v>21</v>
      </c>
      <c r="C88" s="255" t="s">
        <v>427</v>
      </c>
      <c r="D88" s="255"/>
      <c r="E88" s="354">
        <f t="shared" si="10"/>
        <v>5</v>
      </c>
    </row>
    <row r="89" spans="1:5" ht="60">
      <c r="A89" s="282" t="s">
        <v>316</v>
      </c>
      <c r="B89" s="259" t="s">
        <v>21</v>
      </c>
      <c r="C89" s="259" t="s">
        <v>427</v>
      </c>
      <c r="D89" s="259" t="s">
        <v>315</v>
      </c>
      <c r="E89" s="339">
        <f t="shared" si="10"/>
        <v>5</v>
      </c>
    </row>
    <row r="90" spans="1:5" ht="48.75" thickBot="1">
      <c r="A90" s="332" t="s">
        <v>288</v>
      </c>
      <c r="B90" s="273" t="s">
        <v>21</v>
      </c>
      <c r="C90" s="273" t="s">
        <v>427</v>
      </c>
      <c r="D90" s="273" t="s">
        <v>244</v>
      </c>
      <c r="E90" s="364">
        <f>'[3]Вед. 2022 (прил 4)'!N95</f>
        <v>5</v>
      </c>
    </row>
    <row r="91" spans="1:5" ht="17.25" customHeight="1" thickBot="1">
      <c r="A91" s="429" t="s">
        <v>294</v>
      </c>
      <c r="B91" s="277" t="s">
        <v>295</v>
      </c>
      <c r="C91" s="277"/>
      <c r="D91" s="277"/>
      <c r="E91" s="366">
        <f>E92+E96+E102</f>
        <v>69828.700000000012</v>
      </c>
    </row>
    <row r="92" spans="1:5" ht="24">
      <c r="A92" s="301" t="s">
        <v>371</v>
      </c>
      <c r="B92" s="254" t="s">
        <v>368</v>
      </c>
      <c r="C92" s="254"/>
      <c r="D92" s="254"/>
      <c r="E92" s="357">
        <f t="shared" ref="E92:E94" si="11">E93</f>
        <v>305.60000000000002</v>
      </c>
    </row>
    <row r="93" spans="1:5" ht="48">
      <c r="A93" s="305" t="s">
        <v>463</v>
      </c>
      <c r="B93" s="255" t="s">
        <v>368</v>
      </c>
      <c r="C93" s="255" t="s">
        <v>470</v>
      </c>
      <c r="D93" s="255"/>
      <c r="E93" s="354">
        <f t="shared" si="11"/>
        <v>305.60000000000002</v>
      </c>
    </row>
    <row r="94" spans="1:5" ht="47.25" customHeight="1">
      <c r="A94" s="430" t="s">
        <v>520</v>
      </c>
      <c r="B94" s="287" t="s">
        <v>368</v>
      </c>
      <c r="C94" s="287" t="s">
        <v>521</v>
      </c>
      <c r="D94" s="287" t="s">
        <v>320</v>
      </c>
      <c r="E94" s="360">
        <f t="shared" si="11"/>
        <v>305.60000000000002</v>
      </c>
    </row>
    <row r="95" spans="1:5" ht="84">
      <c r="A95" s="332" t="s">
        <v>372</v>
      </c>
      <c r="B95" s="273" t="s">
        <v>368</v>
      </c>
      <c r="C95" s="273" t="s">
        <v>521</v>
      </c>
      <c r="D95" s="273" t="s">
        <v>369</v>
      </c>
      <c r="E95" s="364">
        <f>'[3]Вед. 2022 (прил 4)'!N100</f>
        <v>305.60000000000002</v>
      </c>
    </row>
    <row r="96" spans="1:5" ht="18.75" customHeight="1">
      <c r="A96" s="281" t="s">
        <v>561</v>
      </c>
      <c r="B96" s="255" t="s">
        <v>216</v>
      </c>
      <c r="C96" s="255"/>
      <c r="D96" s="255"/>
      <c r="E96" s="354">
        <f>E97</f>
        <v>69518.100000000006</v>
      </c>
    </row>
    <row r="97" spans="1:5" ht="49.5" customHeight="1">
      <c r="A97" s="284" t="s">
        <v>248</v>
      </c>
      <c r="B97" s="254" t="s">
        <v>216</v>
      </c>
      <c r="C97" s="254" t="s">
        <v>428</v>
      </c>
      <c r="D97" s="254"/>
      <c r="E97" s="357">
        <f>E98+E100</f>
        <v>69518.100000000006</v>
      </c>
    </row>
    <row r="98" spans="1:5" ht="60">
      <c r="A98" s="282" t="s">
        <v>316</v>
      </c>
      <c r="B98" s="259" t="s">
        <v>216</v>
      </c>
      <c r="C98" s="259" t="s">
        <v>428</v>
      </c>
      <c r="D98" s="259" t="s">
        <v>315</v>
      </c>
      <c r="E98" s="339">
        <f>E99</f>
        <v>69348.100000000006</v>
      </c>
    </row>
    <row r="99" spans="1:5" ht="48">
      <c r="A99" s="283" t="s">
        <v>288</v>
      </c>
      <c r="B99" s="259" t="s">
        <v>216</v>
      </c>
      <c r="C99" s="259" t="s">
        <v>428</v>
      </c>
      <c r="D99" s="259" t="s">
        <v>244</v>
      </c>
      <c r="E99" s="339">
        <f>'[3]Вед. 2022 (прил 4)'!N104</f>
        <v>69348.100000000006</v>
      </c>
    </row>
    <row r="100" spans="1:5" ht="48">
      <c r="A100" s="282" t="s">
        <v>370</v>
      </c>
      <c r="B100" s="259" t="s">
        <v>216</v>
      </c>
      <c r="C100" s="259" t="s">
        <v>428</v>
      </c>
      <c r="D100" s="259" t="s">
        <v>320</v>
      </c>
      <c r="E100" s="339">
        <f>E101</f>
        <v>170</v>
      </c>
    </row>
    <row r="101" spans="1:5">
      <c r="A101" s="332" t="s">
        <v>509</v>
      </c>
      <c r="B101" s="273" t="s">
        <v>216</v>
      </c>
      <c r="C101" s="273" t="s">
        <v>428</v>
      </c>
      <c r="D101" s="273" t="s">
        <v>322</v>
      </c>
      <c r="E101" s="364">
        <f>'[3]Вед. 2022 (прил 4)'!N106</f>
        <v>170</v>
      </c>
    </row>
    <row r="102" spans="1:5" ht="31.5" customHeight="1">
      <c r="A102" s="281" t="s">
        <v>408</v>
      </c>
      <c r="B102" s="255" t="s">
        <v>407</v>
      </c>
      <c r="C102" s="255"/>
      <c r="D102" s="255"/>
      <c r="E102" s="354">
        <f t="shared" ref="E102:E104" si="12">E103</f>
        <v>5</v>
      </c>
    </row>
    <row r="103" spans="1:5" ht="41.25" customHeight="1">
      <c r="A103" s="284" t="s">
        <v>409</v>
      </c>
      <c r="B103" s="254" t="s">
        <v>407</v>
      </c>
      <c r="C103" s="254" t="s">
        <v>429</v>
      </c>
      <c r="D103" s="254"/>
      <c r="E103" s="357">
        <f t="shared" si="12"/>
        <v>5</v>
      </c>
    </row>
    <row r="104" spans="1:5" ht="60">
      <c r="A104" s="282" t="s">
        <v>316</v>
      </c>
      <c r="B104" s="259" t="s">
        <v>407</v>
      </c>
      <c r="C104" s="259" t="s">
        <v>429</v>
      </c>
      <c r="D104" s="259" t="s">
        <v>315</v>
      </c>
      <c r="E104" s="339">
        <f t="shared" si="12"/>
        <v>5</v>
      </c>
    </row>
    <row r="105" spans="1:5" ht="48.75" thickBot="1">
      <c r="A105" s="332" t="s">
        <v>288</v>
      </c>
      <c r="B105" s="273" t="s">
        <v>407</v>
      </c>
      <c r="C105" s="273" t="s">
        <v>429</v>
      </c>
      <c r="D105" s="273" t="s">
        <v>244</v>
      </c>
      <c r="E105" s="364">
        <f>'[3]Вед. 2022 (прил 4)'!N110</f>
        <v>5</v>
      </c>
    </row>
    <row r="106" spans="1:5" ht="13.5" thickBot="1">
      <c r="A106" s="276" t="s">
        <v>32</v>
      </c>
      <c r="B106" s="277" t="s">
        <v>33</v>
      </c>
      <c r="C106" s="277"/>
      <c r="D106" s="277"/>
      <c r="E106" s="366">
        <f>E107</f>
        <v>43590.85</v>
      </c>
    </row>
    <row r="107" spans="1:5">
      <c r="A107" s="356" t="s">
        <v>303</v>
      </c>
      <c r="B107" s="254" t="s">
        <v>80</v>
      </c>
      <c r="C107" s="254"/>
      <c r="D107" s="254"/>
      <c r="E107" s="357">
        <f>E108+E111+E114+E117+E120</f>
        <v>43590.85</v>
      </c>
    </row>
    <row r="108" spans="1:5" ht="36">
      <c r="A108" s="304" t="s">
        <v>531</v>
      </c>
      <c r="B108" s="255" t="s">
        <v>80</v>
      </c>
      <c r="C108" s="255" t="s">
        <v>430</v>
      </c>
      <c r="D108" s="255"/>
      <c r="E108" s="354">
        <f t="shared" ref="E108:E109" si="13">E109</f>
        <v>4800</v>
      </c>
    </row>
    <row r="109" spans="1:5" ht="60">
      <c r="A109" s="282" t="s">
        <v>316</v>
      </c>
      <c r="B109" s="259" t="s">
        <v>80</v>
      </c>
      <c r="C109" s="259" t="s">
        <v>430</v>
      </c>
      <c r="D109" s="259" t="s">
        <v>315</v>
      </c>
      <c r="E109" s="339">
        <f t="shared" si="13"/>
        <v>4800</v>
      </c>
    </row>
    <row r="110" spans="1:5" ht="48">
      <c r="A110" s="283" t="s">
        <v>288</v>
      </c>
      <c r="B110" s="259" t="s">
        <v>80</v>
      </c>
      <c r="C110" s="259" t="s">
        <v>430</v>
      </c>
      <c r="D110" s="259" t="s">
        <v>244</v>
      </c>
      <c r="E110" s="339">
        <f>'[3]Вед. 2022 (прил 4)'!N115</f>
        <v>4800</v>
      </c>
    </row>
    <row r="111" spans="1:5" ht="27" customHeight="1">
      <c r="A111" s="304" t="s">
        <v>532</v>
      </c>
      <c r="B111" s="255" t="s">
        <v>80</v>
      </c>
      <c r="C111" s="255" t="s">
        <v>431</v>
      </c>
      <c r="D111" s="255"/>
      <c r="E111" s="354">
        <f t="shared" ref="E111:E112" si="14">E112</f>
        <v>23672.799999999999</v>
      </c>
    </row>
    <row r="112" spans="1:5" ht="60">
      <c r="A112" s="282" t="s">
        <v>316</v>
      </c>
      <c r="B112" s="290" t="s">
        <v>80</v>
      </c>
      <c r="C112" s="259" t="s">
        <v>431</v>
      </c>
      <c r="D112" s="290" t="s">
        <v>315</v>
      </c>
      <c r="E112" s="339">
        <f t="shared" si="14"/>
        <v>23672.799999999999</v>
      </c>
    </row>
    <row r="113" spans="1:5" ht="48">
      <c r="A113" s="283" t="s">
        <v>288</v>
      </c>
      <c r="B113" s="290" t="s">
        <v>80</v>
      </c>
      <c r="C113" s="259" t="s">
        <v>431</v>
      </c>
      <c r="D113" s="290" t="s">
        <v>244</v>
      </c>
      <c r="E113" s="339">
        <v>23672.799999999999</v>
      </c>
    </row>
    <row r="114" spans="1:5" ht="37.5" customHeight="1">
      <c r="A114" s="304" t="s">
        <v>533</v>
      </c>
      <c r="B114" s="255" t="s">
        <v>80</v>
      </c>
      <c r="C114" s="255" t="s">
        <v>432</v>
      </c>
      <c r="D114" s="255"/>
      <c r="E114" s="354">
        <f t="shared" ref="E114:E115" si="15">E115</f>
        <v>14518.05</v>
      </c>
    </row>
    <row r="115" spans="1:5" ht="60">
      <c r="A115" s="282" t="s">
        <v>316</v>
      </c>
      <c r="B115" s="290" t="s">
        <v>80</v>
      </c>
      <c r="C115" s="259" t="s">
        <v>432</v>
      </c>
      <c r="D115" s="290" t="s">
        <v>315</v>
      </c>
      <c r="E115" s="339">
        <f t="shared" si="15"/>
        <v>14518.05</v>
      </c>
    </row>
    <row r="116" spans="1:5" ht="48">
      <c r="A116" s="283" t="s">
        <v>288</v>
      </c>
      <c r="B116" s="290" t="s">
        <v>80</v>
      </c>
      <c r="C116" s="259" t="s">
        <v>432</v>
      </c>
      <c r="D116" s="290" t="s">
        <v>244</v>
      </c>
      <c r="E116" s="339">
        <v>14518.05</v>
      </c>
    </row>
    <row r="117" spans="1:5" ht="56.25" customHeight="1">
      <c r="A117" s="304" t="s">
        <v>534</v>
      </c>
      <c r="B117" s="255" t="s">
        <v>80</v>
      </c>
      <c r="C117" s="255" t="s">
        <v>433</v>
      </c>
      <c r="D117" s="255"/>
      <c r="E117" s="354">
        <f t="shared" ref="E117:E118" si="16">E118</f>
        <v>600</v>
      </c>
    </row>
    <row r="118" spans="1:5" ht="60">
      <c r="A118" s="282" t="s">
        <v>316</v>
      </c>
      <c r="B118" s="290" t="s">
        <v>80</v>
      </c>
      <c r="C118" s="259" t="s">
        <v>433</v>
      </c>
      <c r="D118" s="290" t="s">
        <v>315</v>
      </c>
      <c r="E118" s="339">
        <f t="shared" si="16"/>
        <v>600</v>
      </c>
    </row>
    <row r="119" spans="1:5" ht="48">
      <c r="A119" s="283" t="s">
        <v>288</v>
      </c>
      <c r="B119" s="290" t="s">
        <v>80</v>
      </c>
      <c r="C119" s="259" t="s">
        <v>433</v>
      </c>
      <c r="D119" s="290" t="s">
        <v>244</v>
      </c>
      <c r="E119" s="339">
        <f>'[3]Вед. 2022 (прил 4)'!N124</f>
        <v>600</v>
      </c>
    </row>
    <row r="120" spans="1:5" ht="36">
      <c r="A120" s="281" t="s">
        <v>535</v>
      </c>
      <c r="B120" s="262" t="s">
        <v>80</v>
      </c>
      <c r="C120" s="255" t="s">
        <v>536</v>
      </c>
      <c r="D120" s="262"/>
      <c r="E120" s="354">
        <f t="shared" ref="E120:E121" si="17">E121</f>
        <v>0</v>
      </c>
    </row>
    <row r="121" spans="1:5" ht="60">
      <c r="A121" s="282" t="s">
        <v>316</v>
      </c>
      <c r="B121" s="290" t="s">
        <v>80</v>
      </c>
      <c r="C121" s="259" t="s">
        <v>536</v>
      </c>
      <c r="D121" s="290" t="s">
        <v>315</v>
      </c>
      <c r="E121" s="339">
        <f t="shared" si="17"/>
        <v>0</v>
      </c>
    </row>
    <row r="122" spans="1:5" ht="48.75" thickBot="1">
      <c r="A122" s="332" t="s">
        <v>288</v>
      </c>
      <c r="B122" s="289" t="s">
        <v>80</v>
      </c>
      <c r="C122" s="273" t="s">
        <v>536</v>
      </c>
      <c r="D122" s="289" t="s">
        <v>244</v>
      </c>
      <c r="E122" s="364">
        <f>'[3]Вед. 2022 (прил 4)'!N127</f>
        <v>0</v>
      </c>
    </row>
    <row r="123" spans="1:5" ht="13.5" thickBot="1">
      <c r="A123" s="276" t="s">
        <v>34</v>
      </c>
      <c r="B123" s="277" t="s">
        <v>22</v>
      </c>
      <c r="C123" s="277"/>
      <c r="D123" s="277"/>
      <c r="E123" s="366">
        <f>E128+E124</f>
        <v>1161.0999999999999</v>
      </c>
    </row>
    <row r="124" spans="1:5" ht="48">
      <c r="A124" s="306" t="s">
        <v>305</v>
      </c>
      <c r="B124" s="254" t="s">
        <v>304</v>
      </c>
      <c r="C124" s="254"/>
      <c r="D124" s="254"/>
      <c r="E124" s="357">
        <f>E125</f>
        <v>100</v>
      </c>
    </row>
    <row r="125" spans="1:5" ht="108">
      <c r="A125" s="304" t="s">
        <v>374</v>
      </c>
      <c r="B125" s="255" t="s">
        <v>304</v>
      </c>
      <c r="C125" s="255" t="s">
        <v>434</v>
      </c>
      <c r="D125" s="255"/>
      <c r="E125" s="354">
        <f>E127</f>
        <v>100</v>
      </c>
    </row>
    <row r="126" spans="1:5" ht="60">
      <c r="A126" s="282" t="s">
        <v>316</v>
      </c>
      <c r="B126" s="259" t="s">
        <v>304</v>
      </c>
      <c r="C126" s="259" t="s">
        <v>434</v>
      </c>
      <c r="D126" s="259" t="s">
        <v>315</v>
      </c>
      <c r="E126" s="339">
        <f>E127</f>
        <v>100</v>
      </c>
    </row>
    <row r="127" spans="1:5" ht="48">
      <c r="A127" s="283" t="s">
        <v>288</v>
      </c>
      <c r="B127" s="259" t="s">
        <v>304</v>
      </c>
      <c r="C127" s="259" t="s">
        <v>434</v>
      </c>
      <c r="D127" s="259" t="s">
        <v>244</v>
      </c>
      <c r="E127" s="339">
        <f>'[3]Вед. 2022 (прил 4)'!N132</f>
        <v>100</v>
      </c>
    </row>
    <row r="128" spans="1:5">
      <c r="A128" s="304" t="s">
        <v>458</v>
      </c>
      <c r="B128" s="255" t="s">
        <v>23</v>
      </c>
      <c r="C128" s="255"/>
      <c r="D128" s="255"/>
      <c r="E128" s="354">
        <f>E132+E129</f>
        <v>1061.0999999999999</v>
      </c>
    </row>
    <row r="129" spans="1:5" ht="33" customHeight="1">
      <c r="A129" s="304" t="s">
        <v>471</v>
      </c>
      <c r="B129" s="255" t="s">
        <v>23</v>
      </c>
      <c r="C129" s="255" t="s">
        <v>472</v>
      </c>
      <c r="D129" s="255"/>
      <c r="E129" s="354">
        <f t="shared" ref="E129:E130" si="18">E130</f>
        <v>916.5</v>
      </c>
    </row>
    <row r="130" spans="1:5" ht="60">
      <c r="A130" s="282" t="s">
        <v>316</v>
      </c>
      <c r="B130" s="259" t="s">
        <v>23</v>
      </c>
      <c r="C130" s="259" t="s">
        <v>472</v>
      </c>
      <c r="D130" s="259" t="s">
        <v>315</v>
      </c>
      <c r="E130" s="339">
        <f t="shared" si="18"/>
        <v>916.5</v>
      </c>
    </row>
    <row r="131" spans="1:5" ht="48">
      <c r="A131" s="283" t="s">
        <v>288</v>
      </c>
      <c r="B131" s="259" t="s">
        <v>23</v>
      </c>
      <c r="C131" s="259" t="s">
        <v>472</v>
      </c>
      <c r="D131" s="259" t="s">
        <v>244</v>
      </c>
      <c r="E131" s="339">
        <f>'[3]Вед. 2022 (прил 4)'!N136</f>
        <v>916.5</v>
      </c>
    </row>
    <row r="132" spans="1:5" ht="66.75" customHeight="1">
      <c r="A132" s="305" t="s">
        <v>375</v>
      </c>
      <c r="B132" s="255" t="s">
        <v>23</v>
      </c>
      <c r="C132" s="255" t="s">
        <v>451</v>
      </c>
      <c r="D132" s="255"/>
      <c r="E132" s="354">
        <f>E134</f>
        <v>144.6</v>
      </c>
    </row>
    <row r="133" spans="1:5" ht="60">
      <c r="A133" s="282" t="s">
        <v>316</v>
      </c>
      <c r="B133" s="259" t="s">
        <v>23</v>
      </c>
      <c r="C133" s="259" t="s">
        <v>451</v>
      </c>
      <c r="D133" s="259" t="s">
        <v>315</v>
      </c>
      <c r="E133" s="339">
        <f>E134</f>
        <v>144.6</v>
      </c>
    </row>
    <row r="134" spans="1:5" ht="48.75" thickBot="1">
      <c r="A134" s="332" t="s">
        <v>288</v>
      </c>
      <c r="B134" s="273" t="s">
        <v>23</v>
      </c>
      <c r="C134" s="273" t="s">
        <v>451</v>
      </c>
      <c r="D134" s="273" t="s">
        <v>244</v>
      </c>
      <c r="E134" s="364">
        <f>'[3]Вед. 2022 (прил 4)'!N139</f>
        <v>144.6</v>
      </c>
    </row>
    <row r="135" spans="1:5" ht="13.5" thickBot="1">
      <c r="A135" s="276" t="s">
        <v>201</v>
      </c>
      <c r="B135" s="277" t="s">
        <v>24</v>
      </c>
      <c r="C135" s="277"/>
      <c r="D135" s="277"/>
      <c r="E135" s="366">
        <f>E136+E143</f>
        <v>69583.899999999994</v>
      </c>
    </row>
    <row r="136" spans="1:5">
      <c r="A136" s="306" t="s">
        <v>38</v>
      </c>
      <c r="B136" s="254" t="s">
        <v>39</v>
      </c>
      <c r="C136" s="254"/>
      <c r="D136" s="254"/>
      <c r="E136" s="357">
        <f>E137+E140</f>
        <v>6560</v>
      </c>
    </row>
    <row r="137" spans="1:5" ht="87" customHeight="1">
      <c r="A137" s="304" t="s">
        <v>376</v>
      </c>
      <c r="B137" s="255" t="s">
        <v>39</v>
      </c>
      <c r="C137" s="255" t="s">
        <v>435</v>
      </c>
      <c r="D137" s="255"/>
      <c r="E137" s="354">
        <f>E139</f>
        <v>6170</v>
      </c>
    </row>
    <row r="138" spans="1:5" ht="60">
      <c r="A138" s="282" t="s">
        <v>316</v>
      </c>
      <c r="B138" s="259" t="s">
        <v>39</v>
      </c>
      <c r="C138" s="259" t="s">
        <v>435</v>
      </c>
      <c r="D138" s="259" t="s">
        <v>315</v>
      </c>
      <c r="E138" s="339">
        <f>E139</f>
        <v>6170</v>
      </c>
    </row>
    <row r="139" spans="1:5" ht="48">
      <c r="A139" s="283" t="s">
        <v>288</v>
      </c>
      <c r="B139" s="259" t="s">
        <v>39</v>
      </c>
      <c r="C139" s="259" t="s">
        <v>435</v>
      </c>
      <c r="D139" s="259" t="s">
        <v>244</v>
      </c>
      <c r="E139" s="339">
        <f>'[3]Вед. 2022 (прил 4)'!N144</f>
        <v>6170</v>
      </c>
    </row>
    <row r="140" spans="1:5" ht="28.5" customHeight="1">
      <c r="A140" s="257" t="s">
        <v>489</v>
      </c>
      <c r="B140" s="255" t="s">
        <v>39</v>
      </c>
      <c r="C140" s="255" t="s">
        <v>490</v>
      </c>
      <c r="D140" s="259"/>
      <c r="E140" s="339">
        <f t="shared" ref="E140:E141" si="19">E141</f>
        <v>390</v>
      </c>
    </row>
    <row r="141" spans="1:5" ht="60">
      <c r="A141" s="264" t="s">
        <v>316</v>
      </c>
      <c r="B141" s="259" t="s">
        <v>39</v>
      </c>
      <c r="C141" s="259" t="s">
        <v>490</v>
      </c>
      <c r="D141" s="259" t="s">
        <v>315</v>
      </c>
      <c r="E141" s="339">
        <f t="shared" si="19"/>
        <v>390</v>
      </c>
    </row>
    <row r="142" spans="1:5" ht="48">
      <c r="A142" s="258" t="s">
        <v>288</v>
      </c>
      <c r="B142" s="259" t="s">
        <v>39</v>
      </c>
      <c r="C142" s="259" t="s">
        <v>490</v>
      </c>
      <c r="D142" s="259" t="s">
        <v>244</v>
      </c>
      <c r="E142" s="339">
        <f>'[3]Вед. 2022 (прил 4)'!N147</f>
        <v>390</v>
      </c>
    </row>
    <row r="143" spans="1:5" ht="33" customHeight="1">
      <c r="A143" s="305" t="s">
        <v>291</v>
      </c>
      <c r="B143" s="255" t="s">
        <v>254</v>
      </c>
      <c r="C143" s="255"/>
      <c r="D143" s="255"/>
      <c r="E143" s="354">
        <f>E144+E147</f>
        <v>63023.899999999994</v>
      </c>
    </row>
    <row r="144" spans="1:5" ht="33" customHeight="1">
      <c r="A144" s="305" t="s">
        <v>377</v>
      </c>
      <c r="B144" s="255" t="s">
        <v>254</v>
      </c>
      <c r="C144" s="255" t="s">
        <v>436</v>
      </c>
      <c r="D144" s="255"/>
      <c r="E144" s="354">
        <f t="shared" ref="E144:E145" si="20">E145</f>
        <v>1630</v>
      </c>
    </row>
    <row r="145" spans="1:5" ht="60">
      <c r="A145" s="282" t="s">
        <v>316</v>
      </c>
      <c r="B145" s="259" t="s">
        <v>254</v>
      </c>
      <c r="C145" s="259" t="s">
        <v>436</v>
      </c>
      <c r="D145" s="259" t="s">
        <v>315</v>
      </c>
      <c r="E145" s="339">
        <f t="shared" si="20"/>
        <v>1630</v>
      </c>
    </row>
    <row r="146" spans="1:5" ht="41.25" customHeight="1">
      <c r="A146" s="283" t="s">
        <v>288</v>
      </c>
      <c r="B146" s="259" t="s">
        <v>254</v>
      </c>
      <c r="C146" s="259" t="s">
        <v>436</v>
      </c>
      <c r="D146" s="259" t="s">
        <v>244</v>
      </c>
      <c r="E146" s="339">
        <v>1630</v>
      </c>
    </row>
    <row r="147" spans="1:5" ht="27.75" customHeight="1">
      <c r="A147" s="281" t="s">
        <v>489</v>
      </c>
      <c r="B147" s="255" t="s">
        <v>254</v>
      </c>
      <c r="C147" s="255" t="s">
        <v>490</v>
      </c>
      <c r="D147" s="259"/>
      <c r="E147" s="354">
        <f>E148+E150+E152</f>
        <v>61393.899999999994</v>
      </c>
    </row>
    <row r="148" spans="1:5" ht="36">
      <c r="A148" s="283" t="s">
        <v>487</v>
      </c>
      <c r="B148" s="259" t="s">
        <v>254</v>
      </c>
      <c r="C148" s="259" t="s">
        <v>490</v>
      </c>
      <c r="D148" s="259" t="s">
        <v>309</v>
      </c>
      <c r="E148" s="339">
        <f>E149</f>
        <v>9318.7000000000007</v>
      </c>
    </row>
    <row r="149" spans="1:5" ht="36">
      <c r="A149" s="283" t="s">
        <v>487</v>
      </c>
      <c r="B149" s="259" t="s">
        <v>254</v>
      </c>
      <c r="C149" s="259" t="s">
        <v>490</v>
      </c>
      <c r="D149" s="259" t="s">
        <v>310</v>
      </c>
      <c r="E149" s="339">
        <f>'[3]Вед. 2022 (прил 4)'!N154</f>
        <v>9318.7000000000007</v>
      </c>
    </row>
    <row r="150" spans="1:5" ht="60">
      <c r="A150" s="282" t="s">
        <v>316</v>
      </c>
      <c r="B150" s="259" t="s">
        <v>254</v>
      </c>
      <c r="C150" s="259" t="s">
        <v>490</v>
      </c>
      <c r="D150" s="259" t="s">
        <v>315</v>
      </c>
      <c r="E150" s="339">
        <f>E151</f>
        <v>52067</v>
      </c>
    </row>
    <row r="151" spans="1:5" ht="48">
      <c r="A151" s="283" t="s">
        <v>288</v>
      </c>
      <c r="B151" s="259" t="s">
        <v>254</v>
      </c>
      <c r="C151" s="259" t="s">
        <v>490</v>
      </c>
      <c r="D151" s="259" t="s">
        <v>244</v>
      </c>
      <c r="E151" s="339">
        <v>52067</v>
      </c>
    </row>
    <row r="152" spans="1:5">
      <c r="A152" s="283" t="s">
        <v>508</v>
      </c>
      <c r="B152" s="259" t="s">
        <v>254</v>
      </c>
      <c r="C152" s="259" t="s">
        <v>490</v>
      </c>
      <c r="D152" s="259" t="s">
        <v>320</v>
      </c>
      <c r="E152" s="339">
        <f>E153</f>
        <v>8.1999999999999993</v>
      </c>
    </row>
    <row r="153" spans="1:5" ht="13.5" thickBot="1">
      <c r="A153" s="332" t="s">
        <v>509</v>
      </c>
      <c r="B153" s="273" t="s">
        <v>254</v>
      </c>
      <c r="C153" s="273" t="s">
        <v>490</v>
      </c>
      <c r="D153" s="273" t="s">
        <v>322</v>
      </c>
      <c r="E153" s="364">
        <f>'[3]Вед. 2022 (прил 4)'!N158</f>
        <v>8.1999999999999993</v>
      </c>
    </row>
    <row r="154" spans="1:5" ht="13.5" thickBot="1">
      <c r="A154" s="276" t="s">
        <v>35</v>
      </c>
      <c r="B154" s="277">
        <v>1000</v>
      </c>
      <c r="C154" s="277"/>
      <c r="D154" s="277"/>
      <c r="E154" s="366">
        <f>E156+E159</f>
        <v>1830.7</v>
      </c>
    </row>
    <row r="155" spans="1:5" ht="19.5" customHeight="1">
      <c r="A155" s="431" t="s">
        <v>214</v>
      </c>
      <c r="B155" s="254" t="s">
        <v>213</v>
      </c>
      <c r="C155" s="254"/>
      <c r="D155" s="254"/>
      <c r="E155" s="357">
        <f>E158</f>
        <v>667.8</v>
      </c>
    </row>
    <row r="156" spans="1:5" ht="51" customHeight="1">
      <c r="A156" s="346" t="s">
        <v>215</v>
      </c>
      <c r="B156" s="262" t="s">
        <v>213</v>
      </c>
      <c r="C156" s="255" t="s">
        <v>437</v>
      </c>
      <c r="D156" s="262"/>
      <c r="E156" s="339">
        <f>E158</f>
        <v>667.8</v>
      </c>
    </row>
    <row r="157" spans="1:5" ht="48">
      <c r="A157" s="282" t="s">
        <v>326</v>
      </c>
      <c r="B157" s="290" t="s">
        <v>213</v>
      </c>
      <c r="C157" s="259" t="s">
        <v>437</v>
      </c>
      <c r="D157" s="290" t="s">
        <v>324</v>
      </c>
      <c r="E157" s="339">
        <f>E158</f>
        <v>667.8</v>
      </c>
    </row>
    <row r="158" spans="1:5" ht="48">
      <c r="A158" s="282" t="s">
        <v>327</v>
      </c>
      <c r="B158" s="290" t="s">
        <v>213</v>
      </c>
      <c r="C158" s="259" t="s">
        <v>437</v>
      </c>
      <c r="D158" s="290" t="s">
        <v>325</v>
      </c>
      <c r="E158" s="339">
        <f>'[3]Вед. 2022 (прил 4)'!N163</f>
        <v>667.8</v>
      </c>
    </row>
    <row r="159" spans="1:5">
      <c r="A159" s="304" t="s">
        <v>166</v>
      </c>
      <c r="B159" s="255" t="s">
        <v>40</v>
      </c>
      <c r="C159" s="255"/>
      <c r="D159" s="255"/>
      <c r="E159" s="354">
        <f>E160</f>
        <v>1162.9000000000001</v>
      </c>
    </row>
    <row r="160" spans="1:5" ht="59.25" customHeight="1">
      <c r="A160" s="304" t="s">
        <v>456</v>
      </c>
      <c r="B160" s="255" t="s">
        <v>40</v>
      </c>
      <c r="C160" s="255" t="s">
        <v>457</v>
      </c>
      <c r="D160" s="255"/>
      <c r="E160" s="367">
        <f>E162</f>
        <v>1162.9000000000001</v>
      </c>
    </row>
    <row r="161" spans="1:5" ht="48">
      <c r="A161" s="282" t="s">
        <v>326</v>
      </c>
      <c r="B161" s="259" t="s">
        <v>40</v>
      </c>
      <c r="C161" s="259" t="s">
        <v>457</v>
      </c>
      <c r="D161" s="259" t="s">
        <v>324</v>
      </c>
      <c r="E161" s="339">
        <f>E162</f>
        <v>1162.9000000000001</v>
      </c>
    </row>
    <row r="162" spans="1:5" ht="48.75" thickBot="1">
      <c r="A162" s="295" t="s">
        <v>327</v>
      </c>
      <c r="B162" s="273" t="s">
        <v>40</v>
      </c>
      <c r="C162" s="273" t="s">
        <v>457</v>
      </c>
      <c r="D162" s="273" t="s">
        <v>325</v>
      </c>
      <c r="E162" s="364">
        <f>'[3]Вед. 2022 (прил 4)'!N167</f>
        <v>1162.9000000000001</v>
      </c>
    </row>
    <row r="163" spans="1:5" ht="13.5" thickBot="1">
      <c r="A163" s="276" t="s">
        <v>165</v>
      </c>
      <c r="B163" s="277" t="s">
        <v>178</v>
      </c>
      <c r="C163" s="277"/>
      <c r="D163" s="277"/>
      <c r="E163" s="366">
        <f>E164</f>
        <v>2539.4</v>
      </c>
    </row>
    <row r="164" spans="1:5">
      <c r="A164" s="306" t="s">
        <v>179</v>
      </c>
      <c r="B164" s="254" t="s">
        <v>177</v>
      </c>
      <c r="C164" s="254"/>
      <c r="D164" s="254"/>
      <c r="E164" s="357">
        <f>E165+E168</f>
        <v>2539.4</v>
      </c>
    </row>
    <row r="165" spans="1:5" ht="96" customHeight="1">
      <c r="A165" s="305" t="s">
        <v>367</v>
      </c>
      <c r="B165" s="255" t="s">
        <v>177</v>
      </c>
      <c r="C165" s="255" t="s">
        <v>438</v>
      </c>
      <c r="D165" s="259"/>
      <c r="E165" s="354">
        <f t="shared" ref="E165:E166" si="21">E166</f>
        <v>0</v>
      </c>
    </row>
    <row r="166" spans="1:5" ht="60">
      <c r="A166" s="282" t="s">
        <v>316</v>
      </c>
      <c r="B166" s="259" t="s">
        <v>177</v>
      </c>
      <c r="C166" s="259" t="s">
        <v>438</v>
      </c>
      <c r="D166" s="259" t="s">
        <v>315</v>
      </c>
      <c r="E166" s="339">
        <f t="shared" si="21"/>
        <v>0</v>
      </c>
    </row>
    <row r="167" spans="1:5" ht="48">
      <c r="A167" s="283" t="s">
        <v>288</v>
      </c>
      <c r="B167" s="259" t="s">
        <v>177</v>
      </c>
      <c r="C167" s="259" t="s">
        <v>438</v>
      </c>
      <c r="D167" s="259" t="s">
        <v>244</v>
      </c>
      <c r="E167" s="339">
        <f>'[3]Вед. 2022 (прил 4)'!N171</f>
        <v>0</v>
      </c>
    </row>
    <row r="168" spans="1:5" ht="29.25" customHeight="1">
      <c r="A168" s="281" t="s">
        <v>489</v>
      </c>
      <c r="B168" s="255" t="s">
        <v>177</v>
      </c>
      <c r="C168" s="255" t="s">
        <v>490</v>
      </c>
      <c r="D168" s="259"/>
      <c r="E168" s="354">
        <f>E169+E171</f>
        <v>2539.4</v>
      </c>
    </row>
    <row r="169" spans="1:5" ht="36">
      <c r="A169" s="283" t="s">
        <v>487</v>
      </c>
      <c r="B169" s="259" t="s">
        <v>177</v>
      </c>
      <c r="C169" s="259" t="s">
        <v>490</v>
      </c>
      <c r="D169" s="259" t="s">
        <v>309</v>
      </c>
      <c r="E169" s="268">
        <f>E170</f>
        <v>909.4</v>
      </c>
    </row>
    <row r="170" spans="1:5" ht="36">
      <c r="A170" s="283" t="s">
        <v>487</v>
      </c>
      <c r="B170" s="259" t="s">
        <v>177</v>
      </c>
      <c r="C170" s="259" t="s">
        <v>490</v>
      </c>
      <c r="D170" s="259" t="s">
        <v>310</v>
      </c>
      <c r="E170" s="268">
        <f>'[3]Вед. 2022 (прил 4)'!N174</f>
        <v>909.4</v>
      </c>
    </row>
    <row r="171" spans="1:5" ht="60">
      <c r="A171" s="282" t="s">
        <v>316</v>
      </c>
      <c r="B171" s="259" t="s">
        <v>177</v>
      </c>
      <c r="C171" s="259" t="s">
        <v>490</v>
      </c>
      <c r="D171" s="259" t="s">
        <v>315</v>
      </c>
      <c r="E171" s="260">
        <f>E172</f>
        <v>1630</v>
      </c>
    </row>
    <row r="172" spans="1:5" ht="48.75" thickBot="1">
      <c r="A172" s="332" t="s">
        <v>288</v>
      </c>
      <c r="B172" s="273" t="s">
        <v>177</v>
      </c>
      <c r="C172" s="273" t="s">
        <v>490</v>
      </c>
      <c r="D172" s="273" t="s">
        <v>244</v>
      </c>
      <c r="E172" s="275">
        <f>'[3]Вед. 2022 (прил 4)'!N176</f>
        <v>1630</v>
      </c>
    </row>
    <row r="173" spans="1:5" ht="13.5" thickBot="1">
      <c r="A173" s="276" t="s">
        <v>180</v>
      </c>
      <c r="B173" s="277" t="s">
        <v>181</v>
      </c>
      <c r="C173" s="277"/>
      <c r="D173" s="277"/>
      <c r="E173" s="366">
        <f t="shared" ref="E173:E174" si="22">E174</f>
        <v>804</v>
      </c>
    </row>
    <row r="174" spans="1:5" ht="21" customHeight="1">
      <c r="A174" s="306" t="s">
        <v>183</v>
      </c>
      <c r="B174" s="254" t="s">
        <v>182</v>
      </c>
      <c r="C174" s="254"/>
      <c r="D174" s="254"/>
      <c r="E174" s="357">
        <f t="shared" si="22"/>
        <v>804</v>
      </c>
    </row>
    <row r="175" spans="1:5" ht="45.75" customHeight="1">
      <c r="A175" s="305" t="s">
        <v>257</v>
      </c>
      <c r="B175" s="255" t="s">
        <v>182</v>
      </c>
      <c r="C175" s="255" t="s">
        <v>439</v>
      </c>
      <c r="D175" s="255"/>
      <c r="E175" s="354">
        <f>E177</f>
        <v>804</v>
      </c>
    </row>
    <row r="176" spans="1:5" ht="60">
      <c r="A176" s="282" t="s">
        <v>316</v>
      </c>
      <c r="B176" s="259" t="s">
        <v>182</v>
      </c>
      <c r="C176" s="259" t="s">
        <v>439</v>
      </c>
      <c r="D176" s="259" t="s">
        <v>315</v>
      </c>
      <c r="E176" s="339">
        <f>E177</f>
        <v>804</v>
      </c>
    </row>
    <row r="177" spans="1:5" ht="48.75" thickBot="1">
      <c r="A177" s="332" t="s">
        <v>288</v>
      </c>
      <c r="B177" s="273" t="s">
        <v>182</v>
      </c>
      <c r="C177" s="273" t="s">
        <v>439</v>
      </c>
      <c r="D177" s="273" t="s">
        <v>244</v>
      </c>
      <c r="E177" s="364">
        <f>'[3]Вед. 2022 (прил 4)'!N181</f>
        <v>804</v>
      </c>
    </row>
    <row r="178" spans="1:5" ht="15" thickBot="1">
      <c r="A178" s="432" t="s">
        <v>36</v>
      </c>
      <c r="B178" s="308"/>
      <c r="C178" s="308"/>
      <c r="D178" s="308"/>
      <c r="E178" s="433">
        <f>E173+E163+E159+E155+E135+E123+E106+E91+E86+E9</f>
        <v>218560.85000000003</v>
      </c>
    </row>
  </sheetData>
  <mergeCells count="4">
    <mergeCell ref="A1:E1"/>
    <mergeCell ref="A2:E2"/>
    <mergeCell ref="D4:E4"/>
    <mergeCell ref="A5:E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8"/>
  <sheetViews>
    <sheetView topLeftCell="A37" workbookViewId="0">
      <selection activeCell="A45" sqref="A45"/>
    </sheetView>
  </sheetViews>
  <sheetFormatPr defaultColWidth="9.140625" defaultRowHeight="12.75"/>
  <cols>
    <col min="1" max="1" width="37.85546875" style="8" customWidth="1"/>
    <col min="2" max="2" width="11.28515625" style="9" customWidth="1"/>
    <col min="3" max="3" width="10.42578125" style="8" customWidth="1"/>
    <col min="4" max="4" width="7.5703125" style="8" customWidth="1"/>
    <col min="5" max="5" width="10.42578125" style="114" customWidth="1"/>
    <col min="6" max="6" width="11.5703125" style="114" customWidth="1"/>
    <col min="7" max="16384" width="9.140625" style="114"/>
  </cols>
  <sheetData>
    <row r="1" spans="1:7">
      <c r="A1" s="553" t="s">
        <v>553</v>
      </c>
      <c r="B1" s="553"/>
      <c r="C1" s="553"/>
      <c r="D1" s="553"/>
      <c r="E1" s="553"/>
      <c r="F1" s="553"/>
      <c r="G1" s="353"/>
    </row>
    <row r="2" spans="1:7">
      <c r="A2" s="558" t="s">
        <v>507</v>
      </c>
      <c r="B2" s="558"/>
      <c r="C2" s="558"/>
      <c r="D2" s="558"/>
      <c r="E2" s="558"/>
      <c r="F2" s="558"/>
      <c r="G2" s="422"/>
    </row>
    <row r="3" spans="1:7">
      <c r="A3" s="115"/>
      <c r="B3" s="115"/>
      <c r="C3" s="115"/>
      <c r="D3" s="115"/>
    </row>
    <row r="4" spans="1:7">
      <c r="A4" s="115"/>
      <c r="B4" s="115"/>
      <c r="C4" s="115"/>
      <c r="D4" s="421"/>
    </row>
    <row r="5" spans="1:7" ht="12.75" customHeight="1">
      <c r="A5" s="556" t="s">
        <v>552</v>
      </c>
      <c r="B5" s="556"/>
      <c r="C5" s="556"/>
      <c r="D5" s="556"/>
      <c r="E5" s="556"/>
      <c r="F5" s="556"/>
    </row>
    <row r="6" spans="1:7" ht="45" customHeight="1">
      <c r="A6" s="556"/>
      <c r="B6" s="556"/>
      <c r="C6" s="556"/>
      <c r="D6" s="556"/>
      <c r="E6" s="556"/>
      <c r="F6" s="556"/>
    </row>
    <row r="7" spans="1:7" ht="13.5" thickBot="1">
      <c r="A7" s="231"/>
      <c r="B7" s="230"/>
      <c r="C7" s="230"/>
      <c r="D7" s="232"/>
      <c r="E7" s="247"/>
    </row>
    <row r="8" spans="1:7" ht="43.9" customHeight="1" thickBot="1">
      <c r="A8" s="423" t="s">
        <v>25</v>
      </c>
      <c r="B8" s="249" t="s">
        <v>26</v>
      </c>
      <c r="C8" s="249" t="s">
        <v>15</v>
      </c>
      <c r="D8" s="249" t="s">
        <v>27</v>
      </c>
      <c r="E8" s="425" t="s">
        <v>550</v>
      </c>
      <c r="F8" s="425" t="s">
        <v>529</v>
      </c>
    </row>
    <row r="9" spans="1:7" ht="20.25" customHeight="1" thickBot="1">
      <c r="A9" s="276" t="s">
        <v>74</v>
      </c>
      <c r="B9" s="277" t="s">
        <v>14</v>
      </c>
      <c r="C9" s="277"/>
      <c r="D9" s="277"/>
      <c r="E9" s="366">
        <f>E10+E14+E26+E48+E51+E55+E44</f>
        <v>21987.3</v>
      </c>
      <c r="F9" s="366">
        <f>F10+F14+F26+F48+F51+F55+F44</f>
        <v>22821.200000000001</v>
      </c>
    </row>
    <row r="10" spans="1:7" ht="43.5" customHeight="1">
      <c r="A10" s="253" t="s">
        <v>293</v>
      </c>
      <c r="B10" s="254" t="s">
        <v>43</v>
      </c>
      <c r="C10" s="303"/>
      <c r="D10" s="303"/>
      <c r="E10" s="357">
        <f t="shared" ref="E10:F12" si="0">E11</f>
        <v>1493.1</v>
      </c>
      <c r="F10" s="357">
        <f t="shared" si="0"/>
        <v>1546.4</v>
      </c>
    </row>
    <row r="11" spans="1:7" ht="24.75" customHeight="1">
      <c r="A11" s="257" t="s">
        <v>155</v>
      </c>
      <c r="B11" s="255" t="s">
        <v>43</v>
      </c>
      <c r="C11" s="255" t="s">
        <v>416</v>
      </c>
      <c r="D11" s="255"/>
      <c r="E11" s="354">
        <f t="shared" si="0"/>
        <v>1493.1</v>
      </c>
      <c r="F11" s="354">
        <f t="shared" si="0"/>
        <v>1546.4</v>
      </c>
    </row>
    <row r="12" spans="1:7" ht="41.25" customHeight="1">
      <c r="A12" s="258" t="s">
        <v>311</v>
      </c>
      <c r="B12" s="259" t="s">
        <v>43</v>
      </c>
      <c r="C12" s="259" t="s">
        <v>416</v>
      </c>
      <c r="D12" s="259" t="s">
        <v>309</v>
      </c>
      <c r="E12" s="339">
        <f t="shared" si="0"/>
        <v>1493.1</v>
      </c>
      <c r="F12" s="339">
        <f t="shared" si="0"/>
        <v>1546.4</v>
      </c>
    </row>
    <row r="13" spans="1:7" ht="36" customHeight="1">
      <c r="A13" s="258" t="s">
        <v>312</v>
      </c>
      <c r="B13" s="259" t="s">
        <v>43</v>
      </c>
      <c r="C13" s="259" t="s">
        <v>416</v>
      </c>
      <c r="D13" s="259" t="s">
        <v>310</v>
      </c>
      <c r="E13" s="339">
        <f>'[3]Вед. 2022 (прил 4)'!O14</f>
        <v>1493.1</v>
      </c>
      <c r="F13" s="339">
        <f>'[3]Вед. 2022 (прил 4)'!P14</f>
        <v>1546.4</v>
      </c>
    </row>
    <row r="14" spans="1:7" ht="61.5" customHeight="1">
      <c r="A14" s="257" t="s">
        <v>203</v>
      </c>
      <c r="B14" s="255" t="s">
        <v>29</v>
      </c>
      <c r="C14" s="255"/>
      <c r="D14" s="255"/>
      <c r="E14" s="354">
        <f>E23+E16</f>
        <v>3676.7</v>
      </c>
      <c r="F14" s="354">
        <f>F23+F16</f>
        <v>3809.4</v>
      </c>
    </row>
    <row r="15" spans="1:7" ht="46.5" customHeight="1">
      <c r="A15" s="261" t="s">
        <v>445</v>
      </c>
      <c r="B15" s="262" t="s">
        <v>29</v>
      </c>
      <c r="C15" s="255" t="s">
        <v>417</v>
      </c>
      <c r="D15" s="262"/>
      <c r="E15" s="354">
        <f>E16+E23</f>
        <v>3676.7</v>
      </c>
      <c r="F15" s="354">
        <f>F16+F23</f>
        <v>3809.4</v>
      </c>
    </row>
    <row r="16" spans="1:7" ht="33" customHeight="1">
      <c r="A16" s="257" t="s">
        <v>242</v>
      </c>
      <c r="B16" s="255" t="s">
        <v>29</v>
      </c>
      <c r="C16" s="255" t="s">
        <v>441</v>
      </c>
      <c r="D16" s="255"/>
      <c r="E16" s="354">
        <f>E18+E20+E21</f>
        <v>3505.2</v>
      </c>
      <c r="F16" s="354">
        <f>F18+F20+F21</f>
        <v>3630.9</v>
      </c>
    </row>
    <row r="17" spans="1:6" ht="60">
      <c r="A17" s="263" t="s">
        <v>313</v>
      </c>
      <c r="B17" s="259" t="s">
        <v>29</v>
      </c>
      <c r="C17" s="259" t="s">
        <v>441</v>
      </c>
      <c r="D17" s="259" t="s">
        <v>309</v>
      </c>
      <c r="E17" s="339">
        <f>E18</f>
        <v>2468.6</v>
      </c>
      <c r="F17" s="339">
        <f>F18</f>
        <v>2551.9</v>
      </c>
    </row>
    <row r="18" spans="1:6" ht="24">
      <c r="A18" s="263" t="s">
        <v>314</v>
      </c>
      <c r="B18" s="259" t="s">
        <v>29</v>
      </c>
      <c r="C18" s="259" t="s">
        <v>441</v>
      </c>
      <c r="D18" s="259" t="s">
        <v>310</v>
      </c>
      <c r="E18" s="339">
        <f>'[3]Вед. 2022 (прил 4)'!O19</f>
        <v>2468.6</v>
      </c>
      <c r="F18" s="339">
        <f>'[3]Вед. 2022 (прил 4)'!P19</f>
        <v>2551.9</v>
      </c>
    </row>
    <row r="19" spans="1:6" ht="60">
      <c r="A19" s="264" t="s">
        <v>316</v>
      </c>
      <c r="B19" s="259" t="s">
        <v>29</v>
      </c>
      <c r="C19" s="259" t="s">
        <v>441</v>
      </c>
      <c r="D19" s="259" t="s">
        <v>315</v>
      </c>
      <c r="E19" s="339">
        <f>E20</f>
        <v>1035.5</v>
      </c>
      <c r="F19" s="339">
        <f>F20</f>
        <v>1077.9000000000001</v>
      </c>
    </row>
    <row r="20" spans="1:6" ht="48">
      <c r="A20" s="258" t="s">
        <v>288</v>
      </c>
      <c r="B20" s="259" t="s">
        <v>29</v>
      </c>
      <c r="C20" s="259" t="s">
        <v>441</v>
      </c>
      <c r="D20" s="259" t="s">
        <v>244</v>
      </c>
      <c r="E20" s="339">
        <f>'[3]Вед. 2022 (прил 4)'!O21</f>
        <v>1035.5</v>
      </c>
      <c r="F20" s="339">
        <f>'[3]Вед. 2022 (прил 4)'!P21</f>
        <v>1077.9000000000001</v>
      </c>
    </row>
    <row r="21" spans="1:6" ht="24">
      <c r="A21" s="264" t="s">
        <v>321</v>
      </c>
      <c r="B21" s="259" t="s">
        <v>29</v>
      </c>
      <c r="C21" s="259" t="s">
        <v>441</v>
      </c>
      <c r="D21" s="259" t="s">
        <v>320</v>
      </c>
      <c r="E21" s="339">
        <f>E22</f>
        <v>1.1000000000000001</v>
      </c>
      <c r="F21" s="339">
        <f>F22</f>
        <v>1.1000000000000001</v>
      </c>
    </row>
    <row r="22" spans="1:6" ht="24">
      <c r="A22" s="258" t="s">
        <v>323</v>
      </c>
      <c r="B22" s="259" t="s">
        <v>29</v>
      </c>
      <c r="C22" s="259" t="s">
        <v>441</v>
      </c>
      <c r="D22" s="259" t="s">
        <v>322</v>
      </c>
      <c r="E22" s="339">
        <f>'[3]Вед. 2022 (прил 4)'!O23</f>
        <v>1.1000000000000001</v>
      </c>
      <c r="F22" s="339">
        <f>'[3]Вед. 2022 (прил 4)'!P23</f>
        <v>1.1000000000000001</v>
      </c>
    </row>
    <row r="23" spans="1:6" ht="37.5" customHeight="1">
      <c r="A23" s="261" t="s">
        <v>223</v>
      </c>
      <c r="B23" s="262" t="s">
        <v>29</v>
      </c>
      <c r="C23" s="255" t="s">
        <v>442</v>
      </c>
      <c r="D23" s="262"/>
      <c r="E23" s="354">
        <f t="shared" ref="E23:F24" si="1">E24</f>
        <v>171.5</v>
      </c>
      <c r="F23" s="354">
        <f t="shared" si="1"/>
        <v>178.5</v>
      </c>
    </row>
    <row r="24" spans="1:6" ht="72">
      <c r="A24" s="258" t="s">
        <v>311</v>
      </c>
      <c r="B24" s="259" t="s">
        <v>29</v>
      </c>
      <c r="C24" s="259" t="s">
        <v>442</v>
      </c>
      <c r="D24" s="259" t="s">
        <v>309</v>
      </c>
      <c r="E24" s="339">
        <f t="shared" si="1"/>
        <v>171.5</v>
      </c>
      <c r="F24" s="339">
        <f t="shared" si="1"/>
        <v>178.5</v>
      </c>
    </row>
    <row r="25" spans="1:6" ht="36">
      <c r="A25" s="258" t="s">
        <v>312</v>
      </c>
      <c r="B25" s="259" t="s">
        <v>29</v>
      </c>
      <c r="C25" s="259" t="s">
        <v>442</v>
      </c>
      <c r="D25" s="259" t="s">
        <v>310</v>
      </c>
      <c r="E25" s="339">
        <f>'[3]Вед. 2022 (прил 4)'!O26</f>
        <v>171.5</v>
      </c>
      <c r="F25" s="339">
        <f>'[3]Вед. 2022 (прил 4)'!P26</f>
        <v>178.5</v>
      </c>
    </row>
    <row r="26" spans="1:6" ht="60">
      <c r="A26" s="257" t="s">
        <v>243</v>
      </c>
      <c r="B26" s="255" t="s">
        <v>46</v>
      </c>
      <c r="C26" s="255"/>
      <c r="D26" s="255"/>
      <c r="E26" s="354">
        <f>E28+E38+E35</f>
        <v>13274.8</v>
      </c>
      <c r="F26" s="354">
        <f>F28+F38+F35</f>
        <v>13772.4</v>
      </c>
    </row>
    <row r="27" spans="1:6" ht="48">
      <c r="A27" s="257" t="s">
        <v>444</v>
      </c>
      <c r="B27" s="255" t="s">
        <v>46</v>
      </c>
      <c r="C27" s="255" t="s">
        <v>418</v>
      </c>
      <c r="D27" s="255"/>
      <c r="E27" s="354">
        <f>E28+E35</f>
        <v>12236.9</v>
      </c>
      <c r="F27" s="354">
        <f>F28+F35</f>
        <v>12692</v>
      </c>
    </row>
    <row r="28" spans="1:6" ht="36">
      <c r="A28" s="265" t="s">
        <v>170</v>
      </c>
      <c r="B28" s="255" t="s">
        <v>46</v>
      </c>
      <c r="C28" s="255" t="s">
        <v>443</v>
      </c>
      <c r="D28" s="255"/>
      <c r="E28" s="354">
        <f>E29+E31+E33</f>
        <v>11753.5</v>
      </c>
      <c r="F28" s="354">
        <f>F29+F31+F33</f>
        <v>12188.8</v>
      </c>
    </row>
    <row r="29" spans="1:6" ht="60">
      <c r="A29" s="258" t="s">
        <v>313</v>
      </c>
      <c r="B29" s="259" t="s">
        <v>46</v>
      </c>
      <c r="C29" s="259" t="s">
        <v>443</v>
      </c>
      <c r="D29" s="259" t="s">
        <v>309</v>
      </c>
      <c r="E29" s="358">
        <f>E30</f>
        <v>9417.9</v>
      </c>
      <c r="F29" s="358">
        <f>F30</f>
        <v>9757.5</v>
      </c>
    </row>
    <row r="30" spans="1:6" ht="24">
      <c r="A30" s="258" t="s">
        <v>314</v>
      </c>
      <c r="B30" s="259" t="s">
        <v>46</v>
      </c>
      <c r="C30" s="259" t="s">
        <v>443</v>
      </c>
      <c r="D30" s="259" t="s">
        <v>310</v>
      </c>
      <c r="E30" s="339">
        <f>'[3]Вед. 2022 (прил 4)'!O46</f>
        <v>9417.9</v>
      </c>
      <c r="F30" s="339">
        <f>'[3]Вед. 2022 (прил 4)'!P46</f>
        <v>9757.5</v>
      </c>
    </row>
    <row r="31" spans="1:6" ht="60">
      <c r="A31" s="264" t="s">
        <v>316</v>
      </c>
      <c r="B31" s="259" t="s">
        <v>46</v>
      </c>
      <c r="C31" s="259" t="s">
        <v>443</v>
      </c>
      <c r="D31" s="259" t="s">
        <v>315</v>
      </c>
      <c r="E31" s="339">
        <f>E32</f>
        <v>2313.9</v>
      </c>
      <c r="F31" s="339">
        <f>F32</f>
        <v>2408.8000000000002</v>
      </c>
    </row>
    <row r="32" spans="1:6" ht="48">
      <c r="A32" s="258" t="s">
        <v>288</v>
      </c>
      <c r="B32" s="259" t="s">
        <v>46</v>
      </c>
      <c r="C32" s="287" t="s">
        <v>443</v>
      </c>
      <c r="D32" s="259" t="s">
        <v>244</v>
      </c>
      <c r="E32" s="339">
        <f>'[3]Вед. 2022 (прил 4)'!O48</f>
        <v>2313.9</v>
      </c>
      <c r="F32" s="339">
        <f>'[3]Вед. 2022 (прил 4)'!P48</f>
        <v>2408.8000000000002</v>
      </c>
    </row>
    <row r="33" spans="1:6" ht="24">
      <c r="A33" s="264" t="s">
        <v>321</v>
      </c>
      <c r="B33" s="259" t="s">
        <v>46</v>
      </c>
      <c r="C33" s="259" t="s">
        <v>443</v>
      </c>
      <c r="D33" s="259" t="s">
        <v>320</v>
      </c>
      <c r="E33" s="339">
        <f>E34</f>
        <v>21.7</v>
      </c>
      <c r="F33" s="339">
        <f>F34</f>
        <v>22.5</v>
      </c>
    </row>
    <row r="34" spans="1:6" ht="24">
      <c r="A34" s="258" t="s">
        <v>323</v>
      </c>
      <c r="B34" s="259" t="s">
        <v>46</v>
      </c>
      <c r="C34" s="259" t="s">
        <v>443</v>
      </c>
      <c r="D34" s="259" t="s">
        <v>322</v>
      </c>
      <c r="E34" s="339">
        <f>'[3]Вед. 2022 (прил 4)'!O50</f>
        <v>21.7</v>
      </c>
      <c r="F34" s="339">
        <f>'[3]Вед. 2022 (прил 4)'!P50</f>
        <v>22.5</v>
      </c>
    </row>
    <row r="35" spans="1:6" ht="24">
      <c r="A35" s="257" t="s">
        <v>466</v>
      </c>
      <c r="B35" s="255" t="s">
        <v>46</v>
      </c>
      <c r="C35" s="255" t="s">
        <v>469</v>
      </c>
      <c r="D35" s="267"/>
      <c r="E35" s="426">
        <f t="shared" ref="E35:F36" si="2">E36</f>
        <v>483.4</v>
      </c>
      <c r="F35" s="426">
        <f t="shared" si="2"/>
        <v>503.2</v>
      </c>
    </row>
    <row r="36" spans="1:6">
      <c r="A36" s="263" t="s">
        <v>467</v>
      </c>
      <c r="B36" s="259" t="s">
        <v>46</v>
      </c>
      <c r="C36" s="259" t="s">
        <v>469</v>
      </c>
      <c r="D36" s="267" t="s">
        <v>309</v>
      </c>
      <c r="E36" s="427">
        <f t="shared" si="2"/>
        <v>483.4</v>
      </c>
      <c r="F36" s="427">
        <f t="shared" si="2"/>
        <v>503.2</v>
      </c>
    </row>
    <row r="37" spans="1:6" ht="24">
      <c r="A37" s="245" t="s">
        <v>468</v>
      </c>
      <c r="B37" s="259" t="s">
        <v>46</v>
      </c>
      <c r="C37" s="259" t="s">
        <v>469</v>
      </c>
      <c r="D37" s="267" t="s">
        <v>310</v>
      </c>
      <c r="E37" s="427">
        <f>'[3]Вед. 2022 (прил 4)'!O53</f>
        <v>483.4</v>
      </c>
      <c r="F37" s="427">
        <f>'[3]Вед. 2022 (прил 4)'!P53</f>
        <v>503.2</v>
      </c>
    </row>
    <row r="38" spans="1:6" ht="60">
      <c r="A38" s="265" t="s">
        <v>454</v>
      </c>
      <c r="B38" s="255" t="s">
        <v>46</v>
      </c>
      <c r="C38" s="269" t="s">
        <v>455</v>
      </c>
      <c r="D38" s="255"/>
      <c r="E38" s="354">
        <f>E39</f>
        <v>1037.9000000000001</v>
      </c>
      <c r="F38" s="354">
        <f>F39</f>
        <v>1080.3999999999999</v>
      </c>
    </row>
    <row r="39" spans="1:6" ht="36">
      <c r="A39" s="271" t="s">
        <v>171</v>
      </c>
      <c r="B39" s="259" t="s">
        <v>46</v>
      </c>
      <c r="C39" s="267" t="s">
        <v>455</v>
      </c>
      <c r="D39" s="259"/>
      <c r="E39" s="339">
        <f>E40+E42</f>
        <v>1037.9000000000001</v>
      </c>
      <c r="F39" s="339">
        <f>F40+F42</f>
        <v>1080.3999999999999</v>
      </c>
    </row>
    <row r="40" spans="1:6" ht="60">
      <c r="A40" s="258" t="s">
        <v>313</v>
      </c>
      <c r="B40" s="259" t="s">
        <v>46</v>
      </c>
      <c r="C40" s="267" t="s">
        <v>455</v>
      </c>
      <c r="D40" s="259" t="s">
        <v>309</v>
      </c>
      <c r="E40" s="339">
        <f>E41</f>
        <v>961.5</v>
      </c>
      <c r="F40" s="339">
        <f>F41</f>
        <v>1000.8</v>
      </c>
    </row>
    <row r="41" spans="1:6" ht="24">
      <c r="A41" s="258" t="s">
        <v>314</v>
      </c>
      <c r="B41" s="259" t="s">
        <v>46</v>
      </c>
      <c r="C41" s="267" t="s">
        <v>455</v>
      </c>
      <c r="D41" s="259" t="s">
        <v>310</v>
      </c>
      <c r="E41" s="339">
        <f>'[3]Вед. 2022 (прил 4)'!O56</f>
        <v>961.5</v>
      </c>
      <c r="F41" s="339">
        <f>'[3]Вед. 2022 (прил 4)'!P56</f>
        <v>1000.8</v>
      </c>
    </row>
    <row r="42" spans="1:6" ht="60">
      <c r="A42" s="264" t="s">
        <v>316</v>
      </c>
      <c r="B42" s="259" t="s">
        <v>46</v>
      </c>
      <c r="C42" s="267" t="s">
        <v>455</v>
      </c>
      <c r="D42" s="259" t="s">
        <v>315</v>
      </c>
      <c r="E42" s="339">
        <f>E43</f>
        <v>76.400000000000006</v>
      </c>
      <c r="F42" s="339">
        <f>F43</f>
        <v>79.599999999999994</v>
      </c>
    </row>
    <row r="43" spans="1:6" ht="48">
      <c r="A43" s="258" t="s">
        <v>288</v>
      </c>
      <c r="B43" s="259" t="s">
        <v>46</v>
      </c>
      <c r="C43" s="267" t="s">
        <v>455</v>
      </c>
      <c r="D43" s="259" t="s">
        <v>244</v>
      </c>
      <c r="E43" s="339">
        <f>'[3]Вед. 2022 (прил 4)'!O58</f>
        <v>76.400000000000006</v>
      </c>
      <c r="F43" s="339">
        <f>'[3]Вед. 2022 (прил 4)'!P58</f>
        <v>79.599999999999994</v>
      </c>
    </row>
    <row r="44" spans="1:6">
      <c r="A44" s="253" t="s">
        <v>74</v>
      </c>
      <c r="B44" s="255" t="s">
        <v>14</v>
      </c>
      <c r="C44" s="259"/>
      <c r="D44" s="259"/>
      <c r="E44" s="354"/>
      <c r="F44" s="354"/>
    </row>
    <row r="45" spans="1:6" ht="24">
      <c r="A45" s="265" t="s">
        <v>476</v>
      </c>
      <c r="B45" s="255" t="s">
        <v>478</v>
      </c>
      <c r="C45" s="255" t="s">
        <v>481</v>
      </c>
      <c r="D45" s="259"/>
      <c r="E45" s="354"/>
      <c r="F45" s="354"/>
    </row>
    <row r="46" spans="1:6" ht="24" customHeight="1">
      <c r="A46" s="271" t="s">
        <v>479</v>
      </c>
      <c r="B46" s="267" t="s">
        <v>478</v>
      </c>
      <c r="C46" s="267" t="s">
        <v>481</v>
      </c>
      <c r="D46" s="259" t="s">
        <v>315</v>
      </c>
      <c r="E46" s="339"/>
      <c r="F46" s="339"/>
    </row>
    <row r="47" spans="1:6" ht="24">
      <c r="A47" s="271" t="s">
        <v>480</v>
      </c>
      <c r="B47" s="267" t="s">
        <v>478</v>
      </c>
      <c r="C47" s="267" t="s">
        <v>481</v>
      </c>
      <c r="D47" s="259" t="s">
        <v>244</v>
      </c>
      <c r="E47" s="339"/>
      <c r="F47" s="339"/>
    </row>
    <row r="48" spans="1:6" ht="21" customHeight="1">
      <c r="A48" s="265" t="s">
        <v>512</v>
      </c>
      <c r="B48" s="269" t="s">
        <v>478</v>
      </c>
      <c r="C48" s="269" t="s">
        <v>513</v>
      </c>
      <c r="D48" s="255"/>
      <c r="E48" s="354">
        <f>E49+E50</f>
        <v>1697.5</v>
      </c>
      <c r="F48" s="354">
        <f>F49+F50</f>
        <v>1763.6999999999998</v>
      </c>
    </row>
    <row r="49" spans="1:6" ht="24">
      <c r="A49" s="266" t="s">
        <v>514</v>
      </c>
      <c r="B49" s="259" t="s">
        <v>478</v>
      </c>
      <c r="C49" s="259" t="s">
        <v>515</v>
      </c>
      <c r="D49" s="259" t="s">
        <v>310</v>
      </c>
      <c r="E49" s="354">
        <f>'[3]Вед. 2022 (прил 4)'!O38</f>
        <v>1172.0999999999999</v>
      </c>
      <c r="F49" s="354">
        <f>'[3]Вед. 2022 (прил 4)'!P38</f>
        <v>1216.8</v>
      </c>
    </row>
    <row r="50" spans="1:6">
      <c r="A50" s="266" t="s">
        <v>516</v>
      </c>
      <c r="B50" s="259" t="s">
        <v>478</v>
      </c>
      <c r="C50" s="259" t="s">
        <v>515</v>
      </c>
      <c r="D50" s="259" t="s">
        <v>244</v>
      </c>
      <c r="E50" s="354">
        <f>'[3]Вед. 2022 (прил 4)'!O39</f>
        <v>525.4</v>
      </c>
      <c r="F50" s="354">
        <f>'[3]Вед. 2022 (прил 4)'!P39</f>
        <v>546.9</v>
      </c>
    </row>
    <row r="51" spans="1:6">
      <c r="A51" s="265" t="s">
        <v>287</v>
      </c>
      <c r="B51" s="255" t="s">
        <v>175</v>
      </c>
      <c r="C51" s="255"/>
      <c r="D51" s="255"/>
      <c r="E51" s="354">
        <f t="shared" ref="E51:F51" si="3">E52</f>
        <v>20</v>
      </c>
      <c r="F51" s="354">
        <f t="shared" si="3"/>
        <v>20</v>
      </c>
    </row>
    <row r="52" spans="1:6">
      <c r="A52" s="257" t="s">
        <v>162</v>
      </c>
      <c r="B52" s="269" t="s">
        <v>175</v>
      </c>
      <c r="C52" s="269" t="s">
        <v>415</v>
      </c>
      <c r="D52" s="269"/>
      <c r="E52" s="359">
        <f>E54</f>
        <v>20</v>
      </c>
      <c r="F52" s="359">
        <f>F54</f>
        <v>20</v>
      </c>
    </row>
    <row r="53" spans="1:6" ht="24">
      <c r="A53" s="246" t="s">
        <v>321</v>
      </c>
      <c r="B53" s="267" t="s">
        <v>175</v>
      </c>
      <c r="C53" s="267" t="s">
        <v>415</v>
      </c>
      <c r="D53" s="267" t="s">
        <v>320</v>
      </c>
      <c r="E53" s="339">
        <f>E54</f>
        <v>20</v>
      </c>
      <c r="F53" s="339">
        <f>F54</f>
        <v>20</v>
      </c>
    </row>
    <row r="54" spans="1:6">
      <c r="A54" s="258" t="s">
        <v>245</v>
      </c>
      <c r="B54" s="267" t="s">
        <v>175</v>
      </c>
      <c r="C54" s="267" t="s">
        <v>415</v>
      </c>
      <c r="D54" s="267" t="s">
        <v>246</v>
      </c>
      <c r="E54" s="339">
        <f>'[3]Вед. 2022 (прил 4)'!O62</f>
        <v>20</v>
      </c>
      <c r="F54" s="339">
        <f>'[3]Вед. 2022 (прил 4)'!P62</f>
        <v>20</v>
      </c>
    </row>
    <row r="55" spans="1:6">
      <c r="A55" s="265" t="s">
        <v>30</v>
      </c>
      <c r="B55" s="255" t="s">
        <v>176</v>
      </c>
      <c r="C55" s="255"/>
      <c r="D55" s="255"/>
      <c r="E55" s="354">
        <f>E56+E59+E68+E71+E74+E77+E80+E83+E62+E65</f>
        <v>1825.2000000000003</v>
      </c>
      <c r="F55" s="354">
        <f>F56+F59+F68+F71+F74+F77+F80+F83+F62+F65</f>
        <v>1909.3</v>
      </c>
    </row>
    <row r="56" spans="1:6" ht="36">
      <c r="A56" s="257" t="s">
        <v>163</v>
      </c>
      <c r="B56" s="255" t="s">
        <v>176</v>
      </c>
      <c r="C56" s="255" t="s">
        <v>419</v>
      </c>
      <c r="D56" s="259"/>
      <c r="E56" s="354">
        <f>E58</f>
        <v>52</v>
      </c>
      <c r="F56" s="354">
        <f>F58</f>
        <v>54.2</v>
      </c>
    </row>
    <row r="57" spans="1:6" ht="24">
      <c r="A57" s="258" t="s">
        <v>517</v>
      </c>
      <c r="B57" s="259" t="s">
        <v>176</v>
      </c>
      <c r="C57" s="259" t="s">
        <v>419</v>
      </c>
      <c r="D57" s="287" t="s">
        <v>315</v>
      </c>
      <c r="E57" s="288">
        <v>50</v>
      </c>
      <c r="F57" s="288">
        <v>50</v>
      </c>
    </row>
    <row r="58" spans="1:6" ht="36">
      <c r="A58" s="258" t="s">
        <v>518</v>
      </c>
      <c r="B58" s="259" t="s">
        <v>176</v>
      </c>
      <c r="C58" s="259" t="s">
        <v>419</v>
      </c>
      <c r="D58" s="273" t="s">
        <v>244</v>
      </c>
      <c r="E58" s="288">
        <f>'[3]Вед. 2022 (прил 4)'!O69</f>
        <v>52</v>
      </c>
      <c r="F58" s="288">
        <f>'[3]Вед. 2022 (прил 4)'!P69</f>
        <v>54.2</v>
      </c>
    </row>
    <row r="59" spans="1:6" ht="24">
      <c r="A59" s="265" t="s">
        <v>365</v>
      </c>
      <c r="B59" s="255" t="s">
        <v>176</v>
      </c>
      <c r="C59" s="255" t="s">
        <v>420</v>
      </c>
      <c r="D59" s="255"/>
      <c r="E59" s="354">
        <f t="shared" ref="E59:F59" si="4">E61</f>
        <v>620</v>
      </c>
      <c r="F59" s="354">
        <f t="shared" si="4"/>
        <v>645.5</v>
      </c>
    </row>
    <row r="60" spans="1:6" ht="60">
      <c r="A60" s="264" t="s">
        <v>316</v>
      </c>
      <c r="B60" s="259" t="s">
        <v>176</v>
      </c>
      <c r="C60" s="259" t="s">
        <v>420</v>
      </c>
      <c r="D60" s="259" t="s">
        <v>315</v>
      </c>
      <c r="E60" s="339">
        <f>E61</f>
        <v>620</v>
      </c>
      <c r="F60" s="339">
        <f>F61</f>
        <v>645.5</v>
      </c>
    </row>
    <row r="61" spans="1:6" ht="48">
      <c r="A61" s="258" t="s">
        <v>288</v>
      </c>
      <c r="B61" s="259" t="s">
        <v>176</v>
      </c>
      <c r="C61" s="259" t="s">
        <v>420</v>
      </c>
      <c r="D61" s="259" t="s">
        <v>244</v>
      </c>
      <c r="E61" s="339">
        <f>'[3]Вед. 2022 (прил 4)'!O66</f>
        <v>620</v>
      </c>
      <c r="F61" s="339">
        <f>'[3]Вед. 2022 (прил 4)'!P66</f>
        <v>645.5</v>
      </c>
    </row>
    <row r="62" spans="1:6" ht="60">
      <c r="A62" s="265" t="s">
        <v>452</v>
      </c>
      <c r="B62" s="269" t="s">
        <v>176</v>
      </c>
      <c r="C62" s="269" t="s">
        <v>453</v>
      </c>
      <c r="D62" s="269"/>
      <c r="E62" s="354">
        <f t="shared" ref="E62:F63" si="5">E63</f>
        <v>8.4</v>
      </c>
      <c r="F62" s="354">
        <f t="shared" si="5"/>
        <v>8.6999999999999993</v>
      </c>
    </row>
    <row r="63" spans="1:6" ht="60">
      <c r="A63" s="264" t="s">
        <v>316</v>
      </c>
      <c r="B63" s="259" t="s">
        <v>176</v>
      </c>
      <c r="C63" s="267" t="s">
        <v>453</v>
      </c>
      <c r="D63" s="259" t="s">
        <v>315</v>
      </c>
      <c r="E63" s="354">
        <f t="shared" si="5"/>
        <v>8.4</v>
      </c>
      <c r="F63" s="354">
        <f t="shared" si="5"/>
        <v>8.6999999999999993</v>
      </c>
    </row>
    <row r="64" spans="1:6" ht="48">
      <c r="A64" s="258" t="s">
        <v>288</v>
      </c>
      <c r="B64" s="259" t="s">
        <v>176</v>
      </c>
      <c r="C64" s="267" t="s">
        <v>453</v>
      </c>
      <c r="D64" s="259" t="s">
        <v>244</v>
      </c>
      <c r="E64" s="339">
        <f>'[3]Вед. 2022 (прил 4)'!O72</f>
        <v>8.4</v>
      </c>
      <c r="F64" s="339">
        <f>'[3]Вед. 2022 (прил 4)'!P72</f>
        <v>8.6999999999999993</v>
      </c>
    </row>
    <row r="65" spans="1:6" ht="48">
      <c r="A65" s="265" t="s">
        <v>247</v>
      </c>
      <c r="B65" s="255" t="s">
        <v>176</v>
      </c>
      <c r="C65" s="255" t="s">
        <v>423</v>
      </c>
      <c r="D65" s="255"/>
      <c r="E65" s="354">
        <f t="shared" ref="E65:F65" si="6">E67</f>
        <v>90.9</v>
      </c>
      <c r="F65" s="354">
        <f t="shared" si="6"/>
        <v>94.7</v>
      </c>
    </row>
    <row r="66" spans="1:6" ht="24">
      <c r="A66" s="266" t="s">
        <v>321</v>
      </c>
      <c r="B66" s="259" t="s">
        <v>176</v>
      </c>
      <c r="C66" s="259" t="s">
        <v>423</v>
      </c>
      <c r="D66" s="259" t="s">
        <v>320</v>
      </c>
      <c r="E66" s="339">
        <f>E67</f>
        <v>90.9</v>
      </c>
      <c r="F66" s="339">
        <f>F67</f>
        <v>94.7</v>
      </c>
    </row>
    <row r="67" spans="1:6" ht="24">
      <c r="A67" s="266" t="s">
        <v>323</v>
      </c>
      <c r="B67" s="259" t="s">
        <v>176</v>
      </c>
      <c r="C67" s="259" t="s">
        <v>423</v>
      </c>
      <c r="D67" s="259" t="s">
        <v>322</v>
      </c>
      <c r="E67" s="339">
        <f>'[3]Вед. 2022 (прил 4)'!O30</f>
        <v>90.9</v>
      </c>
      <c r="F67" s="339">
        <f>'[3]Вед. 2022 (прил 4)'!P30</f>
        <v>94.7</v>
      </c>
    </row>
    <row r="68" spans="1:6" ht="48">
      <c r="A68" s="265" t="s">
        <v>364</v>
      </c>
      <c r="B68" s="255" t="s">
        <v>176</v>
      </c>
      <c r="C68" s="255" t="s">
        <v>426</v>
      </c>
      <c r="D68" s="255"/>
      <c r="E68" s="354">
        <f t="shared" ref="E68:F68" si="7">E70</f>
        <v>1013.4</v>
      </c>
      <c r="F68" s="354">
        <f t="shared" si="7"/>
        <v>1064</v>
      </c>
    </row>
    <row r="69" spans="1:6" ht="60">
      <c r="A69" s="264" t="s">
        <v>316</v>
      </c>
      <c r="B69" s="259" t="s">
        <v>176</v>
      </c>
      <c r="C69" s="259" t="s">
        <v>426</v>
      </c>
      <c r="D69" s="287" t="s">
        <v>315</v>
      </c>
      <c r="E69" s="339">
        <v>1013.4</v>
      </c>
      <c r="F69" s="339">
        <f>F70</f>
        <v>1064</v>
      </c>
    </row>
    <row r="70" spans="1:6" ht="48">
      <c r="A70" s="258" t="s">
        <v>288</v>
      </c>
      <c r="B70" s="259" t="s">
        <v>176</v>
      </c>
      <c r="C70" s="259" t="s">
        <v>426</v>
      </c>
      <c r="D70" s="259" t="s">
        <v>244</v>
      </c>
      <c r="E70" s="339">
        <v>1013.4</v>
      </c>
      <c r="F70" s="339">
        <v>1064</v>
      </c>
    </row>
    <row r="71" spans="1:6" ht="48">
      <c r="A71" s="265" t="s">
        <v>397</v>
      </c>
      <c r="B71" s="255" t="s">
        <v>176</v>
      </c>
      <c r="C71" s="255" t="s">
        <v>421</v>
      </c>
      <c r="D71" s="255"/>
      <c r="E71" s="354">
        <f t="shared" ref="E71:F71" si="8">E73</f>
        <v>20.8</v>
      </c>
      <c r="F71" s="354">
        <f t="shared" si="8"/>
        <v>21.6</v>
      </c>
    </row>
    <row r="72" spans="1:6" ht="60">
      <c r="A72" s="264" t="s">
        <v>316</v>
      </c>
      <c r="B72" s="259" t="s">
        <v>176</v>
      </c>
      <c r="C72" s="259" t="s">
        <v>421</v>
      </c>
      <c r="D72" s="259" t="s">
        <v>315</v>
      </c>
      <c r="E72" s="339">
        <f>E73</f>
        <v>20.8</v>
      </c>
      <c r="F72" s="339">
        <f>F73</f>
        <v>21.6</v>
      </c>
    </row>
    <row r="73" spans="1:6" ht="48">
      <c r="A73" s="258" t="s">
        <v>288</v>
      </c>
      <c r="B73" s="259" t="s">
        <v>176</v>
      </c>
      <c r="C73" s="259" t="s">
        <v>421</v>
      </c>
      <c r="D73" s="259" t="s">
        <v>244</v>
      </c>
      <c r="E73" s="339">
        <f>'[3]Вед. 2022 (прил 4)'!O78</f>
        <v>20.8</v>
      </c>
      <c r="F73" s="339">
        <f>'[3]Вед. 2022 (прил 4)'!P78</f>
        <v>21.6</v>
      </c>
    </row>
    <row r="74" spans="1:6" ht="36">
      <c r="A74" s="265" t="s">
        <v>461</v>
      </c>
      <c r="B74" s="255" t="s">
        <v>176</v>
      </c>
      <c r="C74" s="255" t="s">
        <v>424</v>
      </c>
      <c r="D74" s="255"/>
      <c r="E74" s="428">
        <f>E76</f>
        <v>12.5</v>
      </c>
      <c r="F74" s="428">
        <f>F76</f>
        <v>13</v>
      </c>
    </row>
    <row r="75" spans="1:6" ht="60">
      <c r="A75" s="264" t="s">
        <v>316</v>
      </c>
      <c r="B75" s="273" t="s">
        <v>176</v>
      </c>
      <c r="C75" s="259" t="s">
        <v>424</v>
      </c>
      <c r="D75" s="273" t="s">
        <v>315</v>
      </c>
      <c r="E75" s="339">
        <f>E76</f>
        <v>12.5</v>
      </c>
      <c r="F75" s="339">
        <f>F76</f>
        <v>13</v>
      </c>
    </row>
    <row r="76" spans="1:6" ht="48">
      <c r="A76" s="258" t="s">
        <v>288</v>
      </c>
      <c r="B76" s="273" t="s">
        <v>176</v>
      </c>
      <c r="C76" s="259" t="s">
        <v>424</v>
      </c>
      <c r="D76" s="273" t="s">
        <v>244</v>
      </c>
      <c r="E76" s="339">
        <f>'[3]Вед. 2022 (прил 4)'!O81</f>
        <v>12.5</v>
      </c>
      <c r="F76" s="339">
        <f>'[3]Вед. 2022 (прил 4)'!P81</f>
        <v>13</v>
      </c>
    </row>
    <row r="77" spans="1:6" ht="60">
      <c r="A77" s="265" t="s">
        <v>411</v>
      </c>
      <c r="B77" s="255" t="s">
        <v>176</v>
      </c>
      <c r="C77" s="255" t="s">
        <v>422</v>
      </c>
      <c r="D77" s="255"/>
      <c r="E77" s="354">
        <f>E79</f>
        <v>5.2</v>
      </c>
      <c r="F77" s="354">
        <f>F79</f>
        <v>5.4</v>
      </c>
    </row>
    <row r="78" spans="1:6" ht="60">
      <c r="A78" s="264" t="s">
        <v>316</v>
      </c>
      <c r="B78" s="259" t="s">
        <v>176</v>
      </c>
      <c r="C78" s="259" t="s">
        <v>422</v>
      </c>
      <c r="D78" s="259" t="s">
        <v>315</v>
      </c>
      <c r="E78" s="339">
        <f>E79</f>
        <v>5.2</v>
      </c>
      <c r="F78" s="339">
        <f>F79</f>
        <v>5.4</v>
      </c>
    </row>
    <row r="79" spans="1:6" ht="48">
      <c r="A79" s="258" t="s">
        <v>288</v>
      </c>
      <c r="B79" s="259" t="s">
        <v>176</v>
      </c>
      <c r="C79" s="259" t="s">
        <v>422</v>
      </c>
      <c r="D79" s="259" t="s">
        <v>244</v>
      </c>
      <c r="E79" s="339">
        <f>'[3]Вед. 2022 (прил 4)'!O84</f>
        <v>5.2</v>
      </c>
      <c r="F79" s="339">
        <f>'[3]Вед. 2022 (прил 4)'!P84</f>
        <v>5.4</v>
      </c>
    </row>
    <row r="80" spans="1:6" ht="72">
      <c r="A80" s="265" t="s">
        <v>366</v>
      </c>
      <c r="B80" s="255" t="s">
        <v>176</v>
      </c>
      <c r="C80" s="255" t="s">
        <v>425</v>
      </c>
      <c r="D80" s="255"/>
      <c r="E80" s="354">
        <f>E82</f>
        <v>1</v>
      </c>
      <c r="F80" s="354">
        <f>F82</f>
        <v>1.1000000000000001</v>
      </c>
    </row>
    <row r="81" spans="1:6" ht="60">
      <c r="A81" s="264" t="s">
        <v>316</v>
      </c>
      <c r="B81" s="259" t="s">
        <v>176</v>
      </c>
      <c r="C81" s="259" t="s">
        <v>425</v>
      </c>
      <c r="D81" s="259" t="s">
        <v>315</v>
      </c>
      <c r="E81" s="339">
        <f>E82</f>
        <v>1</v>
      </c>
      <c r="F81" s="339">
        <f>F82</f>
        <v>1.1000000000000001</v>
      </c>
    </row>
    <row r="82" spans="1:6" ht="48">
      <c r="A82" s="258" t="s">
        <v>288</v>
      </c>
      <c r="B82" s="259" t="s">
        <v>176</v>
      </c>
      <c r="C82" s="259" t="s">
        <v>425</v>
      </c>
      <c r="D82" s="259" t="s">
        <v>244</v>
      </c>
      <c r="E82" s="339">
        <f>'[3]Вед. 2022 (прил 4)'!O87</f>
        <v>1</v>
      </c>
      <c r="F82" s="339">
        <f>'[3]Вед. 2022 (прил 4)'!P87</f>
        <v>1.1000000000000001</v>
      </c>
    </row>
    <row r="83" spans="1:6" ht="72">
      <c r="A83" s="257" t="s">
        <v>460</v>
      </c>
      <c r="B83" s="255" t="s">
        <v>176</v>
      </c>
      <c r="C83" s="255" t="s">
        <v>462</v>
      </c>
      <c r="D83" s="255"/>
      <c r="E83" s="354">
        <f t="shared" ref="E83:F84" si="9">E84</f>
        <v>1</v>
      </c>
      <c r="F83" s="354">
        <f t="shared" si="9"/>
        <v>1.1000000000000001</v>
      </c>
    </row>
    <row r="84" spans="1:6" ht="52.5" customHeight="1">
      <c r="A84" s="352" t="s">
        <v>316</v>
      </c>
      <c r="B84" s="259" t="s">
        <v>176</v>
      </c>
      <c r="C84" s="259" t="s">
        <v>462</v>
      </c>
      <c r="D84" s="259" t="s">
        <v>315</v>
      </c>
      <c r="E84" s="339">
        <f t="shared" si="9"/>
        <v>1</v>
      </c>
      <c r="F84" s="339">
        <f t="shared" si="9"/>
        <v>1.1000000000000001</v>
      </c>
    </row>
    <row r="85" spans="1:6" ht="48.75" thickBot="1">
      <c r="A85" s="274" t="s">
        <v>288</v>
      </c>
      <c r="B85" s="273" t="s">
        <v>176</v>
      </c>
      <c r="C85" s="273" t="s">
        <v>462</v>
      </c>
      <c r="D85" s="273" t="s">
        <v>244</v>
      </c>
      <c r="E85" s="364">
        <f>'[3]Вед. 2022 (прил 4)'!O90</f>
        <v>1</v>
      </c>
      <c r="F85" s="364">
        <f>'[3]Вед. 2022 (прил 4)'!P90</f>
        <v>1.1000000000000001</v>
      </c>
    </row>
    <row r="86" spans="1:6" ht="26.25" customHeight="1" thickBot="1">
      <c r="A86" s="276" t="s">
        <v>37</v>
      </c>
      <c r="B86" s="277" t="s">
        <v>31</v>
      </c>
      <c r="C86" s="277"/>
      <c r="D86" s="277"/>
      <c r="E86" s="366">
        <f t="shared" ref="E86:F89" si="10">E87</f>
        <v>5.2</v>
      </c>
      <c r="F86" s="366">
        <f t="shared" si="10"/>
        <v>5.4</v>
      </c>
    </row>
    <row r="87" spans="1:6" ht="16.5" customHeight="1">
      <c r="A87" s="306" t="s">
        <v>519</v>
      </c>
      <c r="B87" s="254" t="s">
        <v>21</v>
      </c>
      <c r="C87" s="254"/>
      <c r="D87" s="254"/>
      <c r="E87" s="357">
        <f t="shared" si="10"/>
        <v>5.2</v>
      </c>
      <c r="F87" s="357">
        <f t="shared" si="10"/>
        <v>5.4</v>
      </c>
    </row>
    <row r="88" spans="1:6" ht="72">
      <c r="A88" s="304" t="s">
        <v>373</v>
      </c>
      <c r="B88" s="255" t="s">
        <v>21</v>
      </c>
      <c r="C88" s="255" t="s">
        <v>427</v>
      </c>
      <c r="D88" s="255"/>
      <c r="E88" s="354">
        <f t="shared" si="10"/>
        <v>5.2</v>
      </c>
      <c r="F88" s="354">
        <f t="shared" si="10"/>
        <v>5.4</v>
      </c>
    </row>
    <row r="89" spans="1:6" ht="60">
      <c r="A89" s="282" t="s">
        <v>316</v>
      </c>
      <c r="B89" s="259" t="s">
        <v>21</v>
      </c>
      <c r="C89" s="259" t="s">
        <v>427</v>
      </c>
      <c r="D89" s="259" t="s">
        <v>315</v>
      </c>
      <c r="E89" s="339">
        <f t="shared" si="10"/>
        <v>5.2</v>
      </c>
      <c r="F89" s="339">
        <f t="shared" si="10"/>
        <v>5.4</v>
      </c>
    </row>
    <row r="90" spans="1:6" ht="48.75" thickBot="1">
      <c r="A90" s="332" t="s">
        <v>288</v>
      </c>
      <c r="B90" s="273" t="s">
        <v>21</v>
      </c>
      <c r="C90" s="273" t="s">
        <v>427</v>
      </c>
      <c r="D90" s="273" t="s">
        <v>244</v>
      </c>
      <c r="E90" s="364">
        <f>'[3]Вед. 2022 (прил 4)'!O95</f>
        <v>5.2</v>
      </c>
      <c r="F90" s="364">
        <f>'[3]Вед. 2022 (прил 4)'!P95</f>
        <v>5.4</v>
      </c>
    </row>
    <row r="91" spans="1:6" ht="18" customHeight="1" thickBot="1">
      <c r="A91" s="429" t="s">
        <v>294</v>
      </c>
      <c r="B91" s="277" t="s">
        <v>295</v>
      </c>
      <c r="C91" s="277"/>
      <c r="D91" s="277"/>
      <c r="E91" s="366">
        <f>E92+E96+E102</f>
        <v>65846.5</v>
      </c>
      <c r="F91" s="366">
        <f>F92+F96+F102</f>
        <v>68546</v>
      </c>
    </row>
    <row r="92" spans="1:6" ht="24">
      <c r="A92" s="301" t="s">
        <v>371</v>
      </c>
      <c r="B92" s="254" t="s">
        <v>368</v>
      </c>
      <c r="C92" s="254"/>
      <c r="D92" s="254"/>
      <c r="E92" s="357">
        <f t="shared" ref="E92:F94" si="11">E93</f>
        <v>318.2</v>
      </c>
      <c r="F92" s="357">
        <f t="shared" si="11"/>
        <v>331.1</v>
      </c>
    </row>
    <row r="93" spans="1:6" ht="48">
      <c r="A93" s="305" t="s">
        <v>463</v>
      </c>
      <c r="B93" s="255" t="s">
        <v>368</v>
      </c>
      <c r="C93" s="255" t="s">
        <v>470</v>
      </c>
      <c r="D93" s="255"/>
      <c r="E93" s="354">
        <f t="shared" si="11"/>
        <v>318.2</v>
      </c>
      <c r="F93" s="354">
        <f t="shared" si="11"/>
        <v>331.1</v>
      </c>
    </row>
    <row r="94" spans="1:6" ht="72">
      <c r="A94" s="430" t="s">
        <v>520</v>
      </c>
      <c r="B94" s="287" t="s">
        <v>368</v>
      </c>
      <c r="C94" s="287" t="s">
        <v>521</v>
      </c>
      <c r="D94" s="287" t="s">
        <v>320</v>
      </c>
      <c r="E94" s="360">
        <f t="shared" si="11"/>
        <v>318.2</v>
      </c>
      <c r="F94" s="360">
        <f t="shared" si="11"/>
        <v>331.1</v>
      </c>
    </row>
    <row r="95" spans="1:6" ht="84">
      <c r="A95" s="332" t="s">
        <v>372</v>
      </c>
      <c r="B95" s="273" t="s">
        <v>368</v>
      </c>
      <c r="C95" s="273" t="s">
        <v>521</v>
      </c>
      <c r="D95" s="273" t="s">
        <v>369</v>
      </c>
      <c r="E95" s="364">
        <f>'[3]Вед. 2022 (прил 4)'!O100</f>
        <v>318.2</v>
      </c>
      <c r="F95" s="364">
        <f>'[3]Вед. 2022 (прил 4)'!P100</f>
        <v>331.1</v>
      </c>
    </row>
    <row r="96" spans="1:6">
      <c r="A96" s="281" t="s">
        <v>561</v>
      </c>
      <c r="B96" s="255" t="s">
        <v>216</v>
      </c>
      <c r="C96" s="255"/>
      <c r="D96" s="255"/>
      <c r="E96" s="354">
        <f>E97</f>
        <v>65523.1</v>
      </c>
      <c r="F96" s="354">
        <f>F97</f>
        <v>68209.5</v>
      </c>
    </row>
    <row r="97" spans="1:6" ht="36">
      <c r="A97" s="284" t="s">
        <v>248</v>
      </c>
      <c r="B97" s="254" t="s">
        <v>216</v>
      </c>
      <c r="C97" s="254" t="s">
        <v>428</v>
      </c>
      <c r="D97" s="254"/>
      <c r="E97" s="357">
        <f>E98+E100</f>
        <v>65523.1</v>
      </c>
      <c r="F97" s="357">
        <f>F98+F100</f>
        <v>68209.5</v>
      </c>
    </row>
    <row r="98" spans="1:6" ht="60">
      <c r="A98" s="282" t="s">
        <v>316</v>
      </c>
      <c r="B98" s="259" t="s">
        <v>216</v>
      </c>
      <c r="C98" s="259" t="s">
        <v>428</v>
      </c>
      <c r="D98" s="259" t="s">
        <v>315</v>
      </c>
      <c r="E98" s="339">
        <f>E99</f>
        <v>65346.1</v>
      </c>
      <c r="F98" s="339">
        <f>F99</f>
        <v>68025.3</v>
      </c>
    </row>
    <row r="99" spans="1:6" ht="48">
      <c r="A99" s="283" t="s">
        <v>288</v>
      </c>
      <c r="B99" s="259" t="s">
        <v>216</v>
      </c>
      <c r="C99" s="259" t="s">
        <v>428</v>
      </c>
      <c r="D99" s="259" t="s">
        <v>244</v>
      </c>
      <c r="E99" s="339">
        <f>'[3]Вед. 2022 (прил 4)'!O104</f>
        <v>65346.1</v>
      </c>
      <c r="F99" s="339">
        <f>'[3]Вед. 2022 (прил 4)'!P104</f>
        <v>68025.3</v>
      </c>
    </row>
    <row r="100" spans="1:6" ht="48">
      <c r="A100" s="282" t="s">
        <v>370</v>
      </c>
      <c r="B100" s="259" t="s">
        <v>216</v>
      </c>
      <c r="C100" s="259" t="s">
        <v>428</v>
      </c>
      <c r="D100" s="259" t="s">
        <v>320</v>
      </c>
      <c r="E100" s="339">
        <f>E101</f>
        <v>177</v>
      </c>
      <c r="F100" s="339">
        <f>F101</f>
        <v>184.2</v>
      </c>
    </row>
    <row r="101" spans="1:6">
      <c r="A101" s="332" t="s">
        <v>509</v>
      </c>
      <c r="B101" s="273" t="s">
        <v>216</v>
      </c>
      <c r="C101" s="273" t="s">
        <v>428</v>
      </c>
      <c r="D101" s="273" t="s">
        <v>322</v>
      </c>
      <c r="E101" s="364">
        <f>'[3]Вед. 2022 (прил 4)'!O106</f>
        <v>177</v>
      </c>
      <c r="F101" s="364">
        <f>'[3]Вед. 2022 (прил 4)'!P106</f>
        <v>184.2</v>
      </c>
    </row>
    <row r="102" spans="1:6" ht="36">
      <c r="A102" s="281" t="s">
        <v>408</v>
      </c>
      <c r="B102" s="255" t="s">
        <v>407</v>
      </c>
      <c r="C102" s="255"/>
      <c r="D102" s="255"/>
      <c r="E102" s="354">
        <f t="shared" ref="E102:F104" si="12">E103</f>
        <v>5.2</v>
      </c>
      <c r="F102" s="354">
        <f t="shared" si="12"/>
        <v>5.4</v>
      </c>
    </row>
    <row r="103" spans="1:6" ht="24">
      <c r="A103" s="284" t="s">
        <v>409</v>
      </c>
      <c r="B103" s="254" t="s">
        <v>407</v>
      </c>
      <c r="C103" s="254" t="s">
        <v>429</v>
      </c>
      <c r="D103" s="254"/>
      <c r="E103" s="357">
        <f t="shared" si="12"/>
        <v>5.2</v>
      </c>
      <c r="F103" s="357">
        <f t="shared" si="12"/>
        <v>5.4</v>
      </c>
    </row>
    <row r="104" spans="1:6" ht="60">
      <c r="A104" s="282" t="s">
        <v>316</v>
      </c>
      <c r="B104" s="259" t="s">
        <v>407</v>
      </c>
      <c r="C104" s="259" t="s">
        <v>429</v>
      </c>
      <c r="D104" s="259" t="s">
        <v>315</v>
      </c>
      <c r="E104" s="339">
        <f t="shared" si="12"/>
        <v>5.2</v>
      </c>
      <c r="F104" s="339">
        <f t="shared" si="12"/>
        <v>5.4</v>
      </c>
    </row>
    <row r="105" spans="1:6" ht="48.75" thickBot="1">
      <c r="A105" s="332" t="s">
        <v>288</v>
      </c>
      <c r="B105" s="273" t="s">
        <v>407</v>
      </c>
      <c r="C105" s="273" t="s">
        <v>429</v>
      </c>
      <c r="D105" s="273" t="s">
        <v>244</v>
      </c>
      <c r="E105" s="364">
        <f>'[3]Вед. 2022 (прил 4)'!O110</f>
        <v>5.2</v>
      </c>
      <c r="F105" s="364">
        <f>'[3]Вед. 2022 (прил 4)'!P110</f>
        <v>5.4</v>
      </c>
    </row>
    <row r="106" spans="1:6" ht="13.5" thickBot="1">
      <c r="A106" s="276" t="s">
        <v>32</v>
      </c>
      <c r="B106" s="277" t="s">
        <v>33</v>
      </c>
      <c r="C106" s="277"/>
      <c r="D106" s="277"/>
      <c r="E106" s="366">
        <f>E107</f>
        <v>40576.800000000003</v>
      </c>
      <c r="F106" s="366">
        <f>F107</f>
        <v>61145</v>
      </c>
    </row>
    <row r="107" spans="1:6">
      <c r="A107" s="356" t="s">
        <v>303</v>
      </c>
      <c r="B107" s="254" t="s">
        <v>80</v>
      </c>
      <c r="C107" s="254"/>
      <c r="D107" s="254"/>
      <c r="E107" s="357">
        <f>E108+E111+E114+E117+E120</f>
        <v>40576.800000000003</v>
      </c>
      <c r="F107" s="357">
        <f>F108+F111+F114+F117+F120</f>
        <v>61145</v>
      </c>
    </row>
    <row r="108" spans="1:6" ht="36">
      <c r="A108" s="304" t="s">
        <v>531</v>
      </c>
      <c r="B108" s="255" t="s">
        <v>80</v>
      </c>
      <c r="C108" s="255" t="s">
        <v>430</v>
      </c>
      <c r="D108" s="255"/>
      <c r="E108" s="354">
        <f t="shared" ref="E108:F109" si="13">E109</f>
        <v>4986.7</v>
      </c>
      <c r="F108" s="354">
        <f t="shared" si="13"/>
        <v>5191.1000000000004</v>
      </c>
    </row>
    <row r="109" spans="1:6" ht="60">
      <c r="A109" s="282" t="s">
        <v>316</v>
      </c>
      <c r="B109" s="259" t="s">
        <v>80</v>
      </c>
      <c r="C109" s="259" t="s">
        <v>430</v>
      </c>
      <c r="D109" s="259" t="s">
        <v>315</v>
      </c>
      <c r="E109" s="339">
        <f t="shared" si="13"/>
        <v>4986.7</v>
      </c>
      <c r="F109" s="339">
        <f t="shared" si="13"/>
        <v>5191.1000000000004</v>
      </c>
    </row>
    <row r="110" spans="1:6" ht="48">
      <c r="A110" s="283" t="s">
        <v>288</v>
      </c>
      <c r="B110" s="259" t="s">
        <v>80</v>
      </c>
      <c r="C110" s="259" t="s">
        <v>430</v>
      </c>
      <c r="D110" s="259" t="s">
        <v>244</v>
      </c>
      <c r="E110" s="339">
        <f>'[3]Вед. 2022 (прил 4)'!O115</f>
        <v>4986.7</v>
      </c>
      <c r="F110" s="339">
        <f>'[3]Вед. 2022 (прил 4)'!P115</f>
        <v>5191.1000000000004</v>
      </c>
    </row>
    <row r="111" spans="1:6" ht="24">
      <c r="A111" s="304" t="s">
        <v>532</v>
      </c>
      <c r="B111" s="255" t="s">
        <v>80</v>
      </c>
      <c r="C111" s="255" t="s">
        <v>431</v>
      </c>
      <c r="D111" s="255"/>
      <c r="E111" s="354">
        <f t="shared" ref="E111:F112" si="14">E112</f>
        <v>19468.5</v>
      </c>
      <c r="F111" s="354">
        <f t="shared" si="14"/>
        <v>39179.300000000003</v>
      </c>
    </row>
    <row r="112" spans="1:6" ht="60">
      <c r="A112" s="282" t="s">
        <v>316</v>
      </c>
      <c r="B112" s="290" t="s">
        <v>80</v>
      </c>
      <c r="C112" s="259" t="s">
        <v>431</v>
      </c>
      <c r="D112" s="290" t="s">
        <v>315</v>
      </c>
      <c r="E112" s="339">
        <f t="shared" si="14"/>
        <v>19468.5</v>
      </c>
      <c r="F112" s="339">
        <f t="shared" si="14"/>
        <v>39179.300000000003</v>
      </c>
    </row>
    <row r="113" spans="1:6" ht="48">
      <c r="A113" s="283" t="s">
        <v>288</v>
      </c>
      <c r="B113" s="290" t="s">
        <v>80</v>
      </c>
      <c r="C113" s="259" t="s">
        <v>431</v>
      </c>
      <c r="D113" s="290" t="s">
        <v>244</v>
      </c>
      <c r="E113" s="339">
        <f>'[3]Вед. 2022 (прил 4)'!O118</f>
        <v>19468.5</v>
      </c>
      <c r="F113" s="339">
        <f>'[3]Вед. 2022 (прил 4)'!P118</f>
        <v>39179.300000000003</v>
      </c>
    </row>
    <row r="114" spans="1:6" ht="24">
      <c r="A114" s="304" t="s">
        <v>533</v>
      </c>
      <c r="B114" s="255" t="s">
        <v>80</v>
      </c>
      <c r="C114" s="255" t="s">
        <v>432</v>
      </c>
      <c r="D114" s="255"/>
      <c r="E114" s="354">
        <f t="shared" ref="E114:F115" si="15">E115</f>
        <v>15498.3</v>
      </c>
      <c r="F114" s="354">
        <f t="shared" si="15"/>
        <v>16126</v>
      </c>
    </row>
    <row r="115" spans="1:6" ht="45" customHeight="1">
      <c r="A115" s="282" t="s">
        <v>316</v>
      </c>
      <c r="B115" s="290" t="s">
        <v>80</v>
      </c>
      <c r="C115" s="259" t="s">
        <v>432</v>
      </c>
      <c r="D115" s="290" t="s">
        <v>315</v>
      </c>
      <c r="E115" s="339">
        <f t="shared" si="15"/>
        <v>15498.3</v>
      </c>
      <c r="F115" s="339">
        <f t="shared" si="15"/>
        <v>16126</v>
      </c>
    </row>
    <row r="116" spans="1:6" ht="48">
      <c r="A116" s="283" t="s">
        <v>288</v>
      </c>
      <c r="B116" s="290" t="s">
        <v>80</v>
      </c>
      <c r="C116" s="259" t="s">
        <v>432</v>
      </c>
      <c r="D116" s="290" t="s">
        <v>244</v>
      </c>
      <c r="E116" s="339">
        <f>'[3]Вед. 2022 (прил 4)'!O121</f>
        <v>15498.3</v>
      </c>
      <c r="F116" s="339">
        <f>'[3]Вед. 2022 (прил 4)'!P121</f>
        <v>16126</v>
      </c>
    </row>
    <row r="117" spans="1:6" ht="59.25" customHeight="1">
      <c r="A117" s="304" t="s">
        <v>534</v>
      </c>
      <c r="B117" s="255" t="s">
        <v>80</v>
      </c>
      <c r="C117" s="255" t="s">
        <v>433</v>
      </c>
      <c r="D117" s="255"/>
      <c r="E117" s="354">
        <f t="shared" ref="E117:F118" si="16">E118</f>
        <v>623.29999999999995</v>
      </c>
      <c r="F117" s="354">
        <f t="shared" si="16"/>
        <v>648.6</v>
      </c>
    </row>
    <row r="118" spans="1:6" ht="38.25" customHeight="1">
      <c r="A118" s="282" t="s">
        <v>316</v>
      </c>
      <c r="B118" s="290" t="s">
        <v>80</v>
      </c>
      <c r="C118" s="259" t="s">
        <v>433</v>
      </c>
      <c r="D118" s="290" t="s">
        <v>315</v>
      </c>
      <c r="E118" s="339">
        <f t="shared" si="16"/>
        <v>623.29999999999995</v>
      </c>
      <c r="F118" s="339">
        <f t="shared" si="16"/>
        <v>648.6</v>
      </c>
    </row>
    <row r="119" spans="1:6" ht="44.25" customHeight="1">
      <c r="A119" s="283" t="s">
        <v>288</v>
      </c>
      <c r="B119" s="290" t="s">
        <v>80</v>
      </c>
      <c r="C119" s="259" t="s">
        <v>433</v>
      </c>
      <c r="D119" s="290" t="s">
        <v>244</v>
      </c>
      <c r="E119" s="339">
        <f>'[3]Вед. 2022 (прил 4)'!O124</f>
        <v>623.29999999999995</v>
      </c>
      <c r="F119" s="339">
        <f>'[3]Вед. 2022 (прил 4)'!P124</f>
        <v>648.6</v>
      </c>
    </row>
    <row r="120" spans="1:6" ht="48" customHeight="1">
      <c r="A120" s="281" t="s">
        <v>535</v>
      </c>
      <c r="B120" s="262" t="s">
        <v>80</v>
      </c>
      <c r="C120" s="255" t="s">
        <v>536</v>
      </c>
      <c r="D120" s="262"/>
      <c r="E120" s="354">
        <f t="shared" ref="E120:F121" si="17">E121</f>
        <v>0</v>
      </c>
      <c r="F120" s="354">
        <f t="shared" si="17"/>
        <v>0</v>
      </c>
    </row>
    <row r="121" spans="1:6" ht="39" customHeight="1">
      <c r="A121" s="282" t="s">
        <v>316</v>
      </c>
      <c r="B121" s="290" t="s">
        <v>80</v>
      </c>
      <c r="C121" s="259" t="s">
        <v>536</v>
      </c>
      <c r="D121" s="290" t="s">
        <v>315</v>
      </c>
      <c r="E121" s="339">
        <f t="shared" si="17"/>
        <v>0</v>
      </c>
      <c r="F121" s="339">
        <f t="shared" si="17"/>
        <v>0</v>
      </c>
    </row>
    <row r="122" spans="1:6" ht="48.75" thickBot="1">
      <c r="A122" s="332" t="s">
        <v>288</v>
      </c>
      <c r="B122" s="289" t="s">
        <v>80</v>
      </c>
      <c r="C122" s="273" t="s">
        <v>536</v>
      </c>
      <c r="D122" s="289" t="s">
        <v>244</v>
      </c>
      <c r="E122" s="364">
        <f>'[3]Вед. 2022 (прил 4)'!O127</f>
        <v>0</v>
      </c>
      <c r="F122" s="364">
        <f>'[3]Вед. 2022 (прил 4)'!P127</f>
        <v>0</v>
      </c>
    </row>
    <row r="123" spans="1:6" ht="13.5" thickBot="1">
      <c r="A123" s="276" t="s">
        <v>34</v>
      </c>
      <c r="B123" s="277" t="s">
        <v>22</v>
      </c>
      <c r="C123" s="277"/>
      <c r="D123" s="277"/>
      <c r="E123" s="366">
        <f>E128+E124</f>
        <v>1364.8</v>
      </c>
      <c r="F123" s="366">
        <f>F128+F124</f>
        <v>1420.8000000000002</v>
      </c>
    </row>
    <row r="124" spans="1:6" ht="42.75" customHeight="1">
      <c r="A124" s="306" t="s">
        <v>305</v>
      </c>
      <c r="B124" s="254" t="s">
        <v>304</v>
      </c>
      <c r="C124" s="254"/>
      <c r="D124" s="254"/>
      <c r="E124" s="357">
        <f>E125</f>
        <v>104.1</v>
      </c>
      <c r="F124" s="357">
        <f>F125</f>
        <v>108.4</v>
      </c>
    </row>
    <row r="125" spans="1:6" ht="119.25" customHeight="1">
      <c r="A125" s="304" t="s">
        <v>374</v>
      </c>
      <c r="B125" s="255" t="s">
        <v>304</v>
      </c>
      <c r="C125" s="255" t="s">
        <v>434</v>
      </c>
      <c r="D125" s="255"/>
      <c r="E125" s="354">
        <f>E127</f>
        <v>104.1</v>
      </c>
      <c r="F125" s="354">
        <f>F127</f>
        <v>108.4</v>
      </c>
    </row>
    <row r="126" spans="1:6" ht="60">
      <c r="A126" s="282" t="s">
        <v>316</v>
      </c>
      <c r="B126" s="259" t="s">
        <v>304</v>
      </c>
      <c r="C126" s="259" t="s">
        <v>434</v>
      </c>
      <c r="D126" s="259" t="s">
        <v>315</v>
      </c>
      <c r="E126" s="339">
        <f>E127</f>
        <v>104.1</v>
      </c>
      <c r="F126" s="339">
        <f>F127</f>
        <v>108.4</v>
      </c>
    </row>
    <row r="127" spans="1:6" ht="48">
      <c r="A127" s="283" t="s">
        <v>288</v>
      </c>
      <c r="B127" s="259" t="s">
        <v>304</v>
      </c>
      <c r="C127" s="259" t="s">
        <v>434</v>
      </c>
      <c r="D127" s="259" t="s">
        <v>244</v>
      </c>
      <c r="E127" s="339">
        <f>'[3]Вед. 2022 (прил 4)'!O132</f>
        <v>104.1</v>
      </c>
      <c r="F127" s="339">
        <f>'[3]Вед. 2022 (прил 4)'!P132</f>
        <v>108.4</v>
      </c>
    </row>
    <row r="128" spans="1:6" ht="19.5" customHeight="1">
      <c r="A128" s="304" t="s">
        <v>458</v>
      </c>
      <c r="B128" s="255" t="s">
        <v>23</v>
      </c>
      <c r="C128" s="255"/>
      <c r="D128" s="255"/>
      <c r="E128" s="354">
        <f>E132+E129</f>
        <v>1260.7</v>
      </c>
      <c r="F128" s="354">
        <f>F132+F129</f>
        <v>1312.4</v>
      </c>
    </row>
    <row r="129" spans="1:6" ht="37.5" customHeight="1">
      <c r="A129" s="304" t="s">
        <v>471</v>
      </c>
      <c r="B129" s="255" t="s">
        <v>23</v>
      </c>
      <c r="C129" s="255" t="s">
        <v>472</v>
      </c>
      <c r="D129" s="255"/>
      <c r="E129" s="354">
        <f t="shared" ref="E129:F130" si="18">E130</f>
        <v>1110.2</v>
      </c>
      <c r="F129" s="354">
        <f t="shared" si="18"/>
        <v>1155.7</v>
      </c>
    </row>
    <row r="130" spans="1:6" ht="44.25" customHeight="1">
      <c r="A130" s="282" t="s">
        <v>316</v>
      </c>
      <c r="B130" s="259" t="s">
        <v>23</v>
      </c>
      <c r="C130" s="259" t="s">
        <v>472</v>
      </c>
      <c r="D130" s="259" t="s">
        <v>315</v>
      </c>
      <c r="E130" s="339">
        <f t="shared" si="18"/>
        <v>1110.2</v>
      </c>
      <c r="F130" s="339">
        <f t="shared" si="18"/>
        <v>1155.7</v>
      </c>
    </row>
    <row r="131" spans="1:6" ht="48">
      <c r="A131" s="283" t="s">
        <v>288</v>
      </c>
      <c r="B131" s="259" t="s">
        <v>23</v>
      </c>
      <c r="C131" s="259" t="s">
        <v>472</v>
      </c>
      <c r="D131" s="259" t="s">
        <v>244</v>
      </c>
      <c r="E131" s="339">
        <f>'[3]Вед. 2022 (прил 4)'!O136</f>
        <v>1110.2</v>
      </c>
      <c r="F131" s="339">
        <f>'[3]Вед. 2022 (прил 4)'!P136</f>
        <v>1155.7</v>
      </c>
    </row>
    <row r="132" spans="1:6" ht="63.75" customHeight="1">
      <c r="A132" s="305" t="s">
        <v>375</v>
      </c>
      <c r="B132" s="255" t="s">
        <v>23</v>
      </c>
      <c r="C132" s="255" t="s">
        <v>451</v>
      </c>
      <c r="D132" s="255"/>
      <c r="E132" s="354">
        <f>E134</f>
        <v>150.5</v>
      </c>
      <c r="F132" s="354">
        <f>F134</f>
        <v>156.69999999999999</v>
      </c>
    </row>
    <row r="133" spans="1:6" ht="60">
      <c r="A133" s="282" t="s">
        <v>316</v>
      </c>
      <c r="B133" s="259" t="s">
        <v>23</v>
      </c>
      <c r="C133" s="259" t="s">
        <v>451</v>
      </c>
      <c r="D133" s="259" t="s">
        <v>315</v>
      </c>
      <c r="E133" s="339">
        <f>E134</f>
        <v>150.5</v>
      </c>
      <c r="F133" s="339">
        <f>F134</f>
        <v>156.69999999999999</v>
      </c>
    </row>
    <row r="134" spans="1:6" ht="48.75" thickBot="1">
      <c r="A134" s="332" t="s">
        <v>288</v>
      </c>
      <c r="B134" s="273" t="s">
        <v>23</v>
      </c>
      <c r="C134" s="273" t="s">
        <v>451</v>
      </c>
      <c r="D134" s="273" t="s">
        <v>244</v>
      </c>
      <c r="E134" s="364">
        <f>'[3]Вед. 2022 (прил 4)'!O139</f>
        <v>150.5</v>
      </c>
      <c r="F134" s="364">
        <f>'[3]Вед. 2022 (прил 4)'!P139</f>
        <v>156.69999999999999</v>
      </c>
    </row>
    <row r="135" spans="1:6" ht="29.25" customHeight="1" thickBot="1">
      <c r="A135" s="276" t="s">
        <v>201</v>
      </c>
      <c r="B135" s="277" t="s">
        <v>24</v>
      </c>
      <c r="C135" s="277"/>
      <c r="D135" s="277"/>
      <c r="E135" s="366">
        <f>E136+E143+E140</f>
        <v>39698.300000000003</v>
      </c>
      <c r="F135" s="366">
        <f>F136+F143+F140</f>
        <v>22312.399999999998</v>
      </c>
    </row>
    <row r="136" spans="1:6" ht="14.25" customHeight="1">
      <c r="A136" s="306" t="s">
        <v>38</v>
      </c>
      <c r="B136" s="254" t="s">
        <v>39</v>
      </c>
      <c r="C136" s="254"/>
      <c r="D136" s="254"/>
      <c r="E136" s="357">
        <f>E137</f>
        <v>6423</v>
      </c>
      <c r="F136" s="357">
        <f>F137</f>
        <v>6686.3</v>
      </c>
    </row>
    <row r="137" spans="1:6" ht="78.75" customHeight="1">
      <c r="A137" s="304" t="s">
        <v>376</v>
      </c>
      <c r="B137" s="255" t="s">
        <v>39</v>
      </c>
      <c r="C137" s="255" t="s">
        <v>435</v>
      </c>
      <c r="D137" s="255"/>
      <c r="E137" s="354">
        <f>E139</f>
        <v>6423</v>
      </c>
      <c r="F137" s="354">
        <f>F139</f>
        <v>6686.3</v>
      </c>
    </row>
    <row r="138" spans="1:6" ht="43.5" customHeight="1">
      <c r="A138" s="282" t="s">
        <v>316</v>
      </c>
      <c r="B138" s="259" t="s">
        <v>39</v>
      </c>
      <c r="C138" s="259" t="s">
        <v>435</v>
      </c>
      <c r="D138" s="259" t="s">
        <v>315</v>
      </c>
      <c r="E138" s="339">
        <f>E139</f>
        <v>6423</v>
      </c>
      <c r="F138" s="339">
        <f>F139</f>
        <v>6686.3</v>
      </c>
    </row>
    <row r="139" spans="1:6" ht="48">
      <c r="A139" s="283" t="s">
        <v>288</v>
      </c>
      <c r="B139" s="259" t="s">
        <v>39</v>
      </c>
      <c r="C139" s="259" t="s">
        <v>435</v>
      </c>
      <c r="D139" s="259" t="s">
        <v>244</v>
      </c>
      <c r="E139" s="339">
        <f>'[3]Вед. 2022 (прил 4)'!O144</f>
        <v>6423</v>
      </c>
      <c r="F139" s="339">
        <f>'[3]Вед. 2022 (прил 4)'!P144</f>
        <v>6686.3</v>
      </c>
    </row>
    <row r="140" spans="1:6" ht="24">
      <c r="A140" s="257" t="s">
        <v>489</v>
      </c>
      <c r="B140" s="255" t="s">
        <v>39</v>
      </c>
      <c r="C140" s="255" t="s">
        <v>490</v>
      </c>
      <c r="D140" s="259"/>
      <c r="E140" s="339">
        <f t="shared" ref="E140:F141" si="19">E141</f>
        <v>590</v>
      </c>
      <c r="F140" s="339">
        <f t="shared" si="19"/>
        <v>590</v>
      </c>
    </row>
    <row r="141" spans="1:6" ht="44.25" customHeight="1">
      <c r="A141" s="264" t="s">
        <v>316</v>
      </c>
      <c r="B141" s="259" t="s">
        <v>39</v>
      </c>
      <c r="C141" s="259" t="s">
        <v>490</v>
      </c>
      <c r="D141" s="259" t="s">
        <v>315</v>
      </c>
      <c r="E141" s="339">
        <f t="shared" si="19"/>
        <v>590</v>
      </c>
      <c r="F141" s="339">
        <f t="shared" si="19"/>
        <v>590</v>
      </c>
    </row>
    <row r="142" spans="1:6" ht="48">
      <c r="A142" s="258" t="s">
        <v>288</v>
      </c>
      <c r="B142" s="259" t="s">
        <v>39</v>
      </c>
      <c r="C142" s="259" t="s">
        <v>490</v>
      </c>
      <c r="D142" s="259" t="s">
        <v>244</v>
      </c>
      <c r="E142" s="339">
        <f>'[3]Вед. 2022 (прил 4)'!O147</f>
        <v>590</v>
      </c>
      <c r="F142" s="339">
        <f>'[3]Вед. 2022 (прил 4)'!P147</f>
        <v>590</v>
      </c>
    </row>
    <row r="143" spans="1:6" ht="33" customHeight="1">
      <c r="A143" s="305" t="s">
        <v>291</v>
      </c>
      <c r="B143" s="255" t="s">
        <v>254</v>
      </c>
      <c r="C143" s="255"/>
      <c r="D143" s="255"/>
      <c r="E143" s="354">
        <f>E144+E147</f>
        <v>32685.3</v>
      </c>
      <c r="F143" s="354">
        <f>F144+F147</f>
        <v>15036.099999999999</v>
      </c>
    </row>
    <row r="144" spans="1:6" ht="41.25" customHeight="1">
      <c r="A144" s="305" t="s">
        <v>377</v>
      </c>
      <c r="B144" s="255" t="s">
        <v>254</v>
      </c>
      <c r="C144" s="255" t="s">
        <v>436</v>
      </c>
      <c r="D144" s="255"/>
      <c r="E144" s="354">
        <f t="shared" ref="E144:F145" si="20">E145</f>
        <v>1957.1</v>
      </c>
      <c r="F144" s="354">
        <f t="shared" si="20"/>
        <v>2037.3</v>
      </c>
    </row>
    <row r="145" spans="1:6" ht="60">
      <c r="A145" s="282" t="s">
        <v>316</v>
      </c>
      <c r="B145" s="259" t="s">
        <v>254</v>
      </c>
      <c r="C145" s="259" t="s">
        <v>436</v>
      </c>
      <c r="D145" s="259" t="s">
        <v>315</v>
      </c>
      <c r="E145" s="339">
        <f t="shared" si="20"/>
        <v>1957.1</v>
      </c>
      <c r="F145" s="339">
        <f t="shared" si="20"/>
        <v>2037.3</v>
      </c>
    </row>
    <row r="146" spans="1:6" ht="48">
      <c r="A146" s="283" t="s">
        <v>288</v>
      </c>
      <c r="B146" s="259" t="s">
        <v>254</v>
      </c>
      <c r="C146" s="259" t="s">
        <v>436</v>
      </c>
      <c r="D146" s="259" t="s">
        <v>244</v>
      </c>
      <c r="E146" s="339">
        <f>'[3]Вед. 2022 (прил 4)'!O151</f>
        <v>1957.1</v>
      </c>
      <c r="F146" s="339">
        <f>'[3]Вед. 2022 (прил 4)'!P151</f>
        <v>2037.3</v>
      </c>
    </row>
    <row r="147" spans="1:6" ht="30" customHeight="1">
      <c r="A147" s="281" t="s">
        <v>489</v>
      </c>
      <c r="B147" s="255" t="s">
        <v>254</v>
      </c>
      <c r="C147" s="255" t="s">
        <v>490</v>
      </c>
      <c r="D147" s="259"/>
      <c r="E147" s="354">
        <f>E148+E150+E152</f>
        <v>30728.2</v>
      </c>
      <c r="F147" s="354">
        <f>F148+F150+F152</f>
        <v>12998.8</v>
      </c>
    </row>
    <row r="148" spans="1:6" ht="36">
      <c r="A148" s="283" t="s">
        <v>487</v>
      </c>
      <c r="B148" s="259" t="s">
        <v>254</v>
      </c>
      <c r="C148" s="259" t="s">
        <v>490</v>
      </c>
      <c r="D148" s="259" t="s">
        <v>309</v>
      </c>
      <c r="E148" s="339">
        <f>E149</f>
        <v>9840.5</v>
      </c>
      <c r="F148" s="339">
        <f>F149</f>
        <v>10178.5</v>
      </c>
    </row>
    <row r="149" spans="1:6" ht="36">
      <c r="A149" s="283" t="s">
        <v>487</v>
      </c>
      <c r="B149" s="259" t="s">
        <v>254</v>
      </c>
      <c r="C149" s="259" t="s">
        <v>490</v>
      </c>
      <c r="D149" s="259" t="s">
        <v>310</v>
      </c>
      <c r="E149" s="339">
        <f>'[3]Вед. 2022 (прил 4)'!O154</f>
        <v>9840.5</v>
      </c>
      <c r="F149" s="339">
        <f>'[3]Вед. 2022 (прил 4)'!P154</f>
        <v>10178.5</v>
      </c>
    </row>
    <row r="150" spans="1:6" ht="60">
      <c r="A150" s="282" t="s">
        <v>316</v>
      </c>
      <c r="B150" s="259" t="s">
        <v>254</v>
      </c>
      <c r="C150" s="259" t="s">
        <v>490</v>
      </c>
      <c r="D150" s="259" t="s">
        <v>315</v>
      </c>
      <c r="E150" s="339">
        <f>E151</f>
        <v>20879</v>
      </c>
      <c r="F150" s="339">
        <f>F151</f>
        <v>2811.3</v>
      </c>
    </row>
    <row r="151" spans="1:6" ht="39" customHeight="1">
      <c r="A151" s="283" t="s">
        <v>288</v>
      </c>
      <c r="B151" s="259" t="s">
        <v>254</v>
      </c>
      <c r="C151" s="259" t="s">
        <v>490</v>
      </c>
      <c r="D151" s="259" t="s">
        <v>244</v>
      </c>
      <c r="E151" s="339">
        <f>'[3]Вед. 2022 (прил 4)'!O156</f>
        <v>20879</v>
      </c>
      <c r="F151" s="339">
        <f>'[3]Вед. 2022 (прил 4)'!P156</f>
        <v>2811.3</v>
      </c>
    </row>
    <row r="152" spans="1:6" ht="20.25" customHeight="1">
      <c r="A152" s="283" t="s">
        <v>508</v>
      </c>
      <c r="B152" s="259" t="s">
        <v>254</v>
      </c>
      <c r="C152" s="259" t="s">
        <v>490</v>
      </c>
      <c r="D152" s="259" t="s">
        <v>320</v>
      </c>
      <c r="E152" s="339">
        <f>E153</f>
        <v>8.6999999999999993</v>
      </c>
      <c r="F152" s="339">
        <f>F153</f>
        <v>9</v>
      </c>
    </row>
    <row r="153" spans="1:6" ht="18.75" customHeight="1" thickBot="1">
      <c r="A153" s="332" t="s">
        <v>509</v>
      </c>
      <c r="B153" s="273" t="s">
        <v>254</v>
      </c>
      <c r="C153" s="273" t="s">
        <v>490</v>
      </c>
      <c r="D153" s="273" t="s">
        <v>322</v>
      </c>
      <c r="E153" s="364">
        <f>'[3]Вед. 2022 (прил 4)'!O158</f>
        <v>8.6999999999999993</v>
      </c>
      <c r="F153" s="364">
        <f>'[3]Вед. 2022 (прил 4)'!P158</f>
        <v>9</v>
      </c>
    </row>
    <row r="154" spans="1:6" ht="19.5" customHeight="1" thickBot="1">
      <c r="A154" s="276" t="s">
        <v>35</v>
      </c>
      <c r="B154" s="277">
        <v>1000</v>
      </c>
      <c r="C154" s="277"/>
      <c r="D154" s="277"/>
      <c r="E154" s="366">
        <f>E156+E159</f>
        <v>1905.1</v>
      </c>
      <c r="F154" s="366">
        <f>F156+F159</f>
        <v>1983.3</v>
      </c>
    </row>
    <row r="155" spans="1:6" ht="23.25" customHeight="1">
      <c r="A155" s="431" t="s">
        <v>214</v>
      </c>
      <c r="B155" s="254" t="s">
        <v>213</v>
      </c>
      <c r="C155" s="254"/>
      <c r="D155" s="254"/>
      <c r="E155" s="357">
        <f>E158</f>
        <v>694.5</v>
      </c>
      <c r="F155" s="357">
        <f>F158</f>
        <v>723</v>
      </c>
    </row>
    <row r="156" spans="1:6" ht="50.25" customHeight="1">
      <c r="A156" s="346" t="s">
        <v>215</v>
      </c>
      <c r="B156" s="262" t="s">
        <v>213</v>
      </c>
      <c r="C156" s="255" t="s">
        <v>437</v>
      </c>
      <c r="D156" s="262"/>
      <c r="E156" s="339">
        <f>E158</f>
        <v>694.5</v>
      </c>
      <c r="F156" s="339">
        <f>F158</f>
        <v>723</v>
      </c>
    </row>
    <row r="157" spans="1:6" ht="48">
      <c r="A157" s="282" t="s">
        <v>326</v>
      </c>
      <c r="B157" s="290" t="s">
        <v>213</v>
      </c>
      <c r="C157" s="259" t="s">
        <v>437</v>
      </c>
      <c r="D157" s="290" t="s">
        <v>324</v>
      </c>
      <c r="E157" s="339">
        <f>E158</f>
        <v>694.5</v>
      </c>
      <c r="F157" s="339">
        <f>F158</f>
        <v>723</v>
      </c>
    </row>
    <row r="158" spans="1:6" ht="48">
      <c r="A158" s="282" t="s">
        <v>327</v>
      </c>
      <c r="B158" s="290" t="s">
        <v>213</v>
      </c>
      <c r="C158" s="259" t="s">
        <v>437</v>
      </c>
      <c r="D158" s="290" t="s">
        <v>325</v>
      </c>
      <c r="E158" s="339">
        <f>'[3]Вед. 2022 (прил 4)'!O163</f>
        <v>694.5</v>
      </c>
      <c r="F158" s="339">
        <f>'[3]Вед. 2022 (прил 4)'!P163</f>
        <v>723</v>
      </c>
    </row>
    <row r="159" spans="1:6" ht="23.25" customHeight="1">
      <c r="A159" s="304" t="s">
        <v>166</v>
      </c>
      <c r="B159" s="255" t="s">
        <v>40</v>
      </c>
      <c r="C159" s="255"/>
      <c r="D159" s="255"/>
      <c r="E159" s="354">
        <f>E160</f>
        <v>1210.5999999999999</v>
      </c>
      <c r="F159" s="354">
        <f>F160</f>
        <v>1260.3</v>
      </c>
    </row>
    <row r="160" spans="1:6" ht="62.25" customHeight="1">
      <c r="A160" s="304" t="s">
        <v>456</v>
      </c>
      <c r="B160" s="255" t="s">
        <v>40</v>
      </c>
      <c r="C160" s="255" t="s">
        <v>457</v>
      </c>
      <c r="D160" s="255"/>
      <c r="E160" s="367">
        <f>E162</f>
        <v>1210.5999999999999</v>
      </c>
      <c r="F160" s="367">
        <f>F162</f>
        <v>1260.3</v>
      </c>
    </row>
    <row r="161" spans="1:6" ht="36" customHeight="1">
      <c r="A161" s="282" t="s">
        <v>326</v>
      </c>
      <c r="B161" s="259" t="s">
        <v>40</v>
      </c>
      <c r="C161" s="259" t="s">
        <v>457</v>
      </c>
      <c r="D161" s="259" t="s">
        <v>324</v>
      </c>
      <c r="E161" s="339">
        <f>E162</f>
        <v>1210.5999999999999</v>
      </c>
      <c r="F161" s="339">
        <f>F162</f>
        <v>1260.3</v>
      </c>
    </row>
    <row r="162" spans="1:6" ht="35.25" customHeight="1" thickBot="1">
      <c r="A162" s="295" t="s">
        <v>327</v>
      </c>
      <c r="B162" s="273" t="s">
        <v>40</v>
      </c>
      <c r="C162" s="273" t="s">
        <v>457</v>
      </c>
      <c r="D162" s="273" t="s">
        <v>325</v>
      </c>
      <c r="E162" s="364">
        <f>'[3]Вед. 2022 (прил 4)'!O167</f>
        <v>1210.5999999999999</v>
      </c>
      <c r="F162" s="364">
        <f>'[3]Вед. 2022 (прил 4)'!P167</f>
        <v>1260.3</v>
      </c>
    </row>
    <row r="163" spans="1:6" ht="23.25" customHeight="1" thickBot="1">
      <c r="A163" s="276" t="s">
        <v>165</v>
      </c>
      <c r="B163" s="277" t="s">
        <v>178</v>
      </c>
      <c r="C163" s="277"/>
      <c r="D163" s="277"/>
      <c r="E163" s="366">
        <f>E164</f>
        <v>2477.4</v>
      </c>
      <c r="F163" s="366">
        <f>F164</f>
        <v>2575.5</v>
      </c>
    </row>
    <row r="164" spans="1:6" ht="21.75" customHeight="1">
      <c r="A164" s="306" t="s">
        <v>179</v>
      </c>
      <c r="B164" s="254" t="s">
        <v>177</v>
      </c>
      <c r="C164" s="254"/>
      <c r="D164" s="254"/>
      <c r="E164" s="357">
        <f>E165+E168</f>
        <v>2477.4</v>
      </c>
      <c r="F164" s="357">
        <f>F165+F168</f>
        <v>2575.5</v>
      </c>
    </row>
    <row r="165" spans="1:6" ht="93.75" customHeight="1">
      <c r="A165" s="305" t="s">
        <v>367</v>
      </c>
      <c r="B165" s="255" t="s">
        <v>177</v>
      </c>
      <c r="C165" s="255" t="s">
        <v>438</v>
      </c>
      <c r="D165" s="259"/>
      <c r="E165" s="354">
        <f t="shared" ref="E165:F166" si="21">E166</f>
        <v>0</v>
      </c>
      <c r="F165" s="354">
        <f t="shared" si="21"/>
        <v>0</v>
      </c>
    </row>
    <row r="166" spans="1:6" ht="36.75" customHeight="1">
      <c r="A166" s="282" t="s">
        <v>316</v>
      </c>
      <c r="B166" s="259" t="s">
        <v>177</v>
      </c>
      <c r="C166" s="259" t="s">
        <v>438</v>
      </c>
      <c r="D166" s="259" t="s">
        <v>315</v>
      </c>
      <c r="E166" s="339">
        <f t="shared" si="21"/>
        <v>0</v>
      </c>
      <c r="F166" s="339">
        <f t="shared" si="21"/>
        <v>0</v>
      </c>
    </row>
    <row r="167" spans="1:6" ht="48">
      <c r="A167" s="283" t="s">
        <v>288</v>
      </c>
      <c r="B167" s="259" t="s">
        <v>177</v>
      </c>
      <c r="C167" s="259" t="s">
        <v>438</v>
      </c>
      <c r="D167" s="259" t="s">
        <v>244</v>
      </c>
      <c r="E167" s="339">
        <f>'[3]Вед. 2022 (прил 4)'!O171</f>
        <v>0</v>
      </c>
      <c r="F167" s="339">
        <f>'[3]Вед. 2022 (прил 4)'!P171</f>
        <v>0</v>
      </c>
    </row>
    <row r="168" spans="1:6" ht="29.25" customHeight="1">
      <c r="A168" s="281" t="s">
        <v>489</v>
      </c>
      <c r="B168" s="255" t="s">
        <v>177</v>
      </c>
      <c r="C168" s="255" t="s">
        <v>490</v>
      </c>
      <c r="D168" s="259"/>
      <c r="E168" s="354">
        <f>E169+E171</f>
        <v>2477.4</v>
      </c>
      <c r="F168" s="354">
        <f>F169+F171</f>
        <v>2575.5</v>
      </c>
    </row>
    <row r="169" spans="1:6" ht="36">
      <c r="A169" s="283" t="s">
        <v>487</v>
      </c>
      <c r="B169" s="259" t="s">
        <v>177</v>
      </c>
      <c r="C169" s="259" t="s">
        <v>490</v>
      </c>
      <c r="D169" s="259" t="s">
        <v>309</v>
      </c>
      <c r="E169" s="268">
        <f>E170</f>
        <v>782.2</v>
      </c>
      <c r="F169" s="268">
        <f>F170</f>
        <v>810.8</v>
      </c>
    </row>
    <row r="170" spans="1:6" ht="36">
      <c r="A170" s="283" t="s">
        <v>487</v>
      </c>
      <c r="B170" s="259" t="s">
        <v>177</v>
      </c>
      <c r="C170" s="259" t="s">
        <v>490</v>
      </c>
      <c r="D170" s="259" t="s">
        <v>310</v>
      </c>
      <c r="E170" s="268">
        <f>'[3]Вед. 2022 (прил 4)'!O174</f>
        <v>782.2</v>
      </c>
      <c r="F170" s="268">
        <f>'[3]Вед. 2022 (прил 4)'!P174</f>
        <v>810.8</v>
      </c>
    </row>
    <row r="171" spans="1:6" ht="60">
      <c r="A171" s="282" t="s">
        <v>316</v>
      </c>
      <c r="B171" s="259" t="s">
        <v>177</v>
      </c>
      <c r="C171" s="259" t="s">
        <v>490</v>
      </c>
      <c r="D171" s="259" t="s">
        <v>315</v>
      </c>
      <c r="E171" s="260">
        <f>E172</f>
        <v>1695.2</v>
      </c>
      <c r="F171" s="260">
        <f>F172</f>
        <v>1764.7</v>
      </c>
    </row>
    <row r="172" spans="1:6" ht="36.75" customHeight="1" thickBot="1">
      <c r="A172" s="332" t="s">
        <v>288</v>
      </c>
      <c r="B172" s="273" t="s">
        <v>177</v>
      </c>
      <c r="C172" s="273" t="s">
        <v>490</v>
      </c>
      <c r="D172" s="273" t="s">
        <v>244</v>
      </c>
      <c r="E172" s="275">
        <f>'[3]Вед. 2022 (прил 4)'!O176</f>
        <v>1695.2</v>
      </c>
      <c r="F172" s="275">
        <f>'[3]Вед. 2022 (прил 4)'!P176</f>
        <v>1764.7</v>
      </c>
    </row>
    <row r="173" spans="1:6" ht="24" customHeight="1" thickBot="1">
      <c r="A173" s="276" t="s">
        <v>180</v>
      </c>
      <c r="B173" s="277" t="s">
        <v>181</v>
      </c>
      <c r="C173" s="277"/>
      <c r="D173" s="277"/>
      <c r="E173" s="366">
        <f t="shared" ref="E173:F174" si="22">E174</f>
        <v>836.2</v>
      </c>
      <c r="F173" s="366">
        <f t="shared" si="22"/>
        <v>870.4</v>
      </c>
    </row>
    <row r="174" spans="1:6" ht="20.25" customHeight="1">
      <c r="A174" s="306" t="s">
        <v>183</v>
      </c>
      <c r="B174" s="254" t="s">
        <v>182</v>
      </c>
      <c r="C174" s="254"/>
      <c r="D174" s="254"/>
      <c r="E174" s="357">
        <f t="shared" si="22"/>
        <v>836.2</v>
      </c>
      <c r="F174" s="357">
        <f t="shared" si="22"/>
        <v>870.4</v>
      </c>
    </row>
    <row r="175" spans="1:6" ht="40.5" customHeight="1">
      <c r="A175" s="305" t="s">
        <v>257</v>
      </c>
      <c r="B175" s="255" t="s">
        <v>182</v>
      </c>
      <c r="C175" s="255" t="s">
        <v>439</v>
      </c>
      <c r="D175" s="255"/>
      <c r="E175" s="354">
        <f>E177</f>
        <v>836.2</v>
      </c>
      <c r="F175" s="354">
        <f>F177</f>
        <v>870.4</v>
      </c>
    </row>
    <row r="176" spans="1:6" ht="60">
      <c r="A176" s="282" t="s">
        <v>316</v>
      </c>
      <c r="B176" s="259" t="s">
        <v>182</v>
      </c>
      <c r="C176" s="259" t="s">
        <v>439</v>
      </c>
      <c r="D176" s="259" t="s">
        <v>315</v>
      </c>
      <c r="E176" s="339">
        <f>E177</f>
        <v>836.2</v>
      </c>
      <c r="F176" s="339">
        <f>F177</f>
        <v>870.4</v>
      </c>
    </row>
    <row r="177" spans="1:6" ht="48.75" thickBot="1">
      <c r="A177" s="332" t="s">
        <v>288</v>
      </c>
      <c r="B177" s="273" t="s">
        <v>182</v>
      </c>
      <c r="C177" s="273" t="s">
        <v>439</v>
      </c>
      <c r="D177" s="273" t="s">
        <v>244</v>
      </c>
      <c r="E177" s="364">
        <f>'[3]Вед. 2022 (прил 4)'!O181</f>
        <v>836.2</v>
      </c>
      <c r="F177" s="364">
        <f>'[3]Вед. 2022 (прил 4)'!P181</f>
        <v>870.4</v>
      </c>
    </row>
    <row r="178" spans="1:6" ht="15" thickBot="1">
      <c r="A178" s="432" t="s">
        <v>36</v>
      </c>
      <c r="B178" s="308"/>
      <c r="C178" s="308"/>
      <c r="D178" s="308"/>
      <c r="E178" s="434">
        <f>E173+E163+E159+E155+E135+E123+E106+E91+E86+E9</f>
        <v>174697.60000000001</v>
      </c>
      <c r="F178" s="434">
        <f>F173+F163+F159+F155+F135+F123+F106+F91+F86+F9</f>
        <v>181680</v>
      </c>
    </row>
  </sheetData>
  <mergeCells count="3">
    <mergeCell ref="A1:F1"/>
    <mergeCell ref="A2:F2"/>
    <mergeCell ref="A5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6"/>
  <sheetViews>
    <sheetView workbookViewId="0">
      <selection activeCell="P19" sqref="P19"/>
    </sheetView>
  </sheetViews>
  <sheetFormatPr defaultColWidth="9.140625" defaultRowHeight="12.75"/>
  <cols>
    <col min="1" max="1" width="38" style="8" customWidth="1"/>
    <col min="2" max="2" width="12.42578125" style="9" customWidth="1"/>
    <col min="3" max="3" width="0.140625" style="9" hidden="1" customWidth="1"/>
    <col min="4" max="4" width="8.140625" style="10" hidden="1" customWidth="1"/>
    <col min="5" max="5" width="8" style="114" hidden="1" customWidth="1"/>
    <col min="6" max="6" width="5.140625" style="114" hidden="1" customWidth="1"/>
    <col min="7" max="7" width="11.7109375" style="114" hidden="1" customWidth="1"/>
    <col min="8" max="8" width="11" style="114" hidden="1" customWidth="1"/>
    <col min="9" max="9" width="12.5703125" style="114" hidden="1" customWidth="1"/>
    <col min="10" max="10" width="13.5703125" style="114" customWidth="1"/>
    <col min="11" max="11" width="10.5703125" style="114" customWidth="1"/>
    <col min="12" max="12" width="11.42578125" style="114" customWidth="1"/>
    <col min="13" max="16384" width="9.140625" style="114"/>
  </cols>
  <sheetData>
    <row r="1" spans="1:19" ht="13.15" customHeight="1">
      <c r="A1" s="510"/>
      <c r="B1" s="553" t="s">
        <v>556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9" ht="15.75">
      <c r="A2" s="558" t="s">
        <v>507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N2" s="511"/>
      <c r="O2" s="511"/>
      <c r="P2" s="511"/>
      <c r="Q2" s="511"/>
      <c r="R2" s="511"/>
      <c r="S2" s="511"/>
    </row>
    <row r="3" spans="1:19">
      <c r="A3" s="115"/>
      <c r="B3" s="115"/>
      <c r="C3" s="115"/>
      <c r="D3" s="115"/>
      <c r="E3" s="115"/>
      <c r="F3" s="115"/>
      <c r="G3" s="115"/>
      <c r="H3" s="115"/>
      <c r="I3" s="115"/>
      <c r="J3" s="243"/>
      <c r="K3" s="512"/>
      <c r="L3" s="512"/>
      <c r="M3" s="512"/>
      <c r="N3" s="512"/>
      <c r="O3" s="512"/>
      <c r="P3" s="512"/>
      <c r="Q3" s="512"/>
      <c r="R3" s="512"/>
      <c r="S3" s="512"/>
    </row>
    <row r="4" spans="1:19">
      <c r="A4" s="115"/>
      <c r="B4" s="557"/>
      <c r="C4" s="557"/>
      <c r="D4" s="557"/>
      <c r="E4" s="557"/>
      <c r="F4" s="557"/>
      <c r="G4" s="557"/>
      <c r="H4" s="557"/>
      <c r="I4" s="557"/>
      <c r="J4" s="557"/>
      <c r="K4" s="512"/>
      <c r="L4" s="512"/>
      <c r="M4" s="512"/>
      <c r="N4" s="512"/>
      <c r="O4" s="512"/>
      <c r="P4" s="512"/>
      <c r="Q4" s="512"/>
      <c r="R4" s="512"/>
      <c r="S4" s="512"/>
    </row>
    <row r="5" spans="1:19" ht="12.6" customHeight="1">
      <c r="A5" s="556" t="s">
        <v>557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</row>
    <row r="6" spans="1:19" ht="27" customHeight="1">
      <c r="A6" s="556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</row>
    <row r="7" spans="1:19" ht="13.5" thickBot="1">
      <c r="A7" s="231"/>
      <c r="B7" s="230"/>
      <c r="C7" s="232"/>
      <c r="D7" s="233"/>
      <c r="E7" s="115"/>
      <c r="F7" s="115"/>
      <c r="G7" s="115"/>
      <c r="H7" s="115"/>
      <c r="I7" s="115"/>
      <c r="J7" s="115"/>
    </row>
    <row r="8" spans="1:19" ht="56.25" customHeight="1" thickBot="1">
      <c r="A8" s="513" t="s">
        <v>25</v>
      </c>
      <c r="B8" s="514" t="s">
        <v>26</v>
      </c>
      <c r="C8" s="515" t="s">
        <v>28</v>
      </c>
      <c r="D8" s="516" t="s">
        <v>208</v>
      </c>
      <c r="E8" s="517" t="s">
        <v>209</v>
      </c>
      <c r="F8" s="517" t="s">
        <v>205</v>
      </c>
      <c r="G8" s="516" t="s">
        <v>239</v>
      </c>
      <c r="H8" s="517" t="s">
        <v>282</v>
      </c>
      <c r="I8" s="517" t="s">
        <v>240</v>
      </c>
      <c r="J8" s="518" t="s">
        <v>558</v>
      </c>
      <c r="K8" s="519" t="s">
        <v>559</v>
      </c>
      <c r="L8" s="420" t="s">
        <v>560</v>
      </c>
    </row>
    <row r="9" spans="1:19" ht="20.25" customHeight="1" thickBot="1">
      <c r="A9" s="276" t="s">
        <v>74</v>
      </c>
      <c r="B9" s="277" t="s">
        <v>14</v>
      </c>
      <c r="C9" s="277"/>
      <c r="D9" s="278" t="e">
        <f>#REF!+D11+#REF!</f>
        <v>#REF!</v>
      </c>
      <c r="E9" s="278" t="e">
        <f>#REF!+E11</f>
        <v>#REF!</v>
      </c>
      <c r="F9" s="278" t="e">
        <f>#REF!+F11</f>
        <v>#REF!</v>
      </c>
      <c r="G9" s="278" t="e">
        <f>#REF!+#REF!+#REF!</f>
        <v>#REF!</v>
      </c>
      <c r="H9" s="278" t="e">
        <f>#REF!+#REF!+#REF!</f>
        <v>#REF!</v>
      </c>
      <c r="I9" s="278" t="e">
        <f>#REF!+#REF!+#REF!</f>
        <v>#REF!</v>
      </c>
      <c r="J9" s="366">
        <f>'[3]Функц.2022 (прил 3) '!E9</f>
        <v>29217.200000000001</v>
      </c>
      <c r="K9" s="366">
        <v>21987.3</v>
      </c>
      <c r="L9" s="366">
        <v>22821.200000000001</v>
      </c>
    </row>
    <row r="10" spans="1:19" ht="36" customHeight="1">
      <c r="A10" s="430" t="s">
        <v>293</v>
      </c>
      <c r="B10" s="287" t="s">
        <v>43</v>
      </c>
      <c r="C10" s="287"/>
      <c r="D10" s="288"/>
      <c r="E10" s="288"/>
      <c r="F10" s="288"/>
      <c r="G10" s="288"/>
      <c r="H10" s="288"/>
      <c r="I10" s="288"/>
      <c r="J10" s="360">
        <f>'[3]Функц.2022 (прил 3) '!E10</f>
        <v>1441.7</v>
      </c>
      <c r="K10" s="360">
        <f>'[3]Функц.2022 (прил 3) '!F10</f>
        <v>1493.1</v>
      </c>
      <c r="L10" s="360">
        <f>'[3]Функц.2022 (прил 3) '!G10</f>
        <v>1546.4</v>
      </c>
    </row>
    <row r="11" spans="1:19" ht="39.75" customHeight="1">
      <c r="A11" s="283" t="s">
        <v>203</v>
      </c>
      <c r="B11" s="259" t="s">
        <v>29</v>
      </c>
      <c r="C11" s="259"/>
      <c r="D11" s="260" t="e">
        <f>#REF!</f>
        <v>#REF!</v>
      </c>
      <c r="E11" s="260" t="e">
        <f>#REF!</f>
        <v>#REF!</v>
      </c>
      <c r="F11" s="260" t="e">
        <f>#REF!</f>
        <v>#REF!</v>
      </c>
      <c r="G11" s="260" t="e">
        <f>#REF!+#REF!</f>
        <v>#REF!</v>
      </c>
      <c r="H11" s="260" t="e">
        <f>#REF!+#REF!</f>
        <v>#REF!</v>
      </c>
      <c r="I11" s="260" t="e">
        <f>#REF!+#REF!</f>
        <v>#REF!</v>
      </c>
      <c r="J11" s="339">
        <f>'[3]Функц.2022 (прил 3) '!E14</f>
        <v>9945.2000000000007</v>
      </c>
      <c r="K11" s="339">
        <f>'[3]Функц.2022 (прил 3) '!F14</f>
        <v>3676.7</v>
      </c>
      <c r="L11" s="339">
        <f>'[3]Функц.2022 (прил 3) '!G14</f>
        <v>3809.4</v>
      </c>
      <c r="N11" s="520"/>
    </row>
    <row r="12" spans="1:19" ht="61.5" customHeight="1">
      <c r="A12" s="283" t="s">
        <v>243</v>
      </c>
      <c r="B12" s="259" t="s">
        <v>46</v>
      </c>
      <c r="C12" s="259"/>
      <c r="D12" s="260" t="e">
        <f>#REF!</f>
        <v>#REF!</v>
      </c>
      <c r="E12" s="260" t="e">
        <f>#REF!</f>
        <v>#REF!</v>
      </c>
      <c r="F12" s="260" t="e">
        <f>#REF!</f>
        <v>#REF!</v>
      </c>
      <c r="G12" s="260" t="e">
        <f>#REF!+#REF!+#REF!</f>
        <v>#REF!</v>
      </c>
      <c r="H12" s="260" t="e">
        <f>#REF!+#REF!+#REF!</f>
        <v>#REF!</v>
      </c>
      <c r="I12" s="260" t="e">
        <f>#REF!+#REF!+#REF!</f>
        <v>#REF!</v>
      </c>
      <c r="J12" s="339">
        <f>'[3]Функц.2022 (прил 3) '!E26</f>
        <v>14412.899999999998</v>
      </c>
      <c r="K12" s="339">
        <f>'[3]Функц.2022 (прил 3) '!F26</f>
        <v>13274.8</v>
      </c>
      <c r="L12" s="339">
        <f>'[3]Функц.2022 (прил 3) '!G26</f>
        <v>13772.4</v>
      </c>
    </row>
    <row r="13" spans="1:19" ht="34.5" customHeight="1">
      <c r="A13" s="271" t="s">
        <v>476</v>
      </c>
      <c r="B13" s="267" t="s">
        <v>478</v>
      </c>
      <c r="C13" s="267" t="s">
        <v>513</v>
      </c>
      <c r="D13" s="260"/>
      <c r="E13" s="260"/>
      <c r="F13" s="260"/>
      <c r="G13" s="260"/>
      <c r="H13" s="260"/>
      <c r="I13" s="260"/>
      <c r="J13" s="339">
        <f>'[3]Функц.2022 (прил 3) '!E48</f>
        <v>1636.4</v>
      </c>
      <c r="K13" s="339">
        <f>'[3]Функц.2022 (прил 3) '!F48</f>
        <v>1697.5</v>
      </c>
      <c r="L13" s="339">
        <f>'[3]Функц.2022 (прил 3) '!G48</f>
        <v>1763.6999999999998</v>
      </c>
    </row>
    <row r="14" spans="1:19" ht="17.25" customHeight="1">
      <c r="A14" s="521" t="s">
        <v>287</v>
      </c>
      <c r="B14" s="259" t="s">
        <v>175</v>
      </c>
      <c r="C14" s="259"/>
      <c r="D14" s="260" t="e">
        <f>#REF!</f>
        <v>#REF!</v>
      </c>
      <c r="E14" s="260" t="e">
        <f>#REF!</f>
        <v>#REF!</v>
      </c>
      <c r="F14" s="260" t="e">
        <f>#REF!</f>
        <v>#REF!</v>
      </c>
      <c r="G14" s="522" t="e">
        <f>#REF!</f>
        <v>#REF!</v>
      </c>
      <c r="H14" s="522" t="e">
        <f>#REF!</f>
        <v>#REF!</v>
      </c>
      <c r="I14" s="522" t="e">
        <f>#REF!</f>
        <v>#REF!</v>
      </c>
      <c r="J14" s="339">
        <f>'[3]Функц.2022 (прил 3) '!E51</f>
        <v>20</v>
      </c>
      <c r="K14" s="339">
        <f>'[3]Функц.2022 (прил 3) '!F51</f>
        <v>20</v>
      </c>
      <c r="L14" s="339">
        <f>'[3]Функц.2022 (прил 3) '!G51</f>
        <v>20</v>
      </c>
    </row>
    <row r="15" spans="1:19" ht="28.5" customHeight="1" thickBot="1">
      <c r="A15" s="523" t="s">
        <v>30</v>
      </c>
      <c r="B15" s="273" t="s">
        <v>176</v>
      </c>
      <c r="C15" s="273"/>
      <c r="D15" s="275">
        <v>100</v>
      </c>
      <c r="E15" s="275"/>
      <c r="F15" s="275">
        <v>100</v>
      </c>
      <c r="G15" s="524" t="e">
        <f>#REF!+#REF!+#REF!+#REF!+#REF!+#REF!</f>
        <v>#REF!</v>
      </c>
      <c r="H15" s="524" t="e">
        <f>#REF!+#REF!+#REF!+#REF!+#REF!+#REF!</f>
        <v>#REF!</v>
      </c>
      <c r="I15" s="524" t="e">
        <f>#REF!+#REF!+#REF!+#REF!+#REF!+#REF!</f>
        <v>#REF!</v>
      </c>
      <c r="J15" s="364">
        <f>'[3]Функц.2022 (прил 3) '!E55</f>
        <v>1761</v>
      </c>
      <c r="K15" s="364">
        <v>1825.2</v>
      </c>
      <c r="L15" s="364">
        <v>1909.3</v>
      </c>
    </row>
    <row r="16" spans="1:19" ht="27" customHeight="1" thickBot="1">
      <c r="A16" s="276" t="s">
        <v>37</v>
      </c>
      <c r="B16" s="277" t="s">
        <v>31</v>
      </c>
      <c r="C16" s="277"/>
      <c r="D16" s="278" t="e">
        <f>D17+#REF!+#REF!+#REF!</f>
        <v>#REF!</v>
      </c>
      <c r="E16" s="278" t="e">
        <f>E17+#REF!+#REF!+#REF!</f>
        <v>#REF!</v>
      </c>
      <c r="F16" s="278" t="e">
        <f>F17+#REF!+#REF!+#REF!</f>
        <v>#REF!</v>
      </c>
      <c r="G16" s="278" t="e">
        <f>G17</f>
        <v>#REF!</v>
      </c>
      <c r="H16" s="278" t="e">
        <f>H17</f>
        <v>#REF!</v>
      </c>
      <c r="I16" s="278" t="e">
        <f>I17</f>
        <v>#REF!</v>
      </c>
      <c r="J16" s="366">
        <f>'[3]Функц.2022 (прил 3) '!E86</f>
        <v>5</v>
      </c>
      <c r="K16" s="366">
        <f>'[3]Функц.2022 (прил 3) '!F86</f>
        <v>5.2</v>
      </c>
      <c r="L16" s="366">
        <f>'[3]Функц.2022 (прил 3) '!G86</f>
        <v>5.4</v>
      </c>
    </row>
    <row r="17" spans="1:12" ht="15" customHeight="1" thickBot="1">
      <c r="A17" s="525" t="s">
        <v>519</v>
      </c>
      <c r="B17" s="526" t="s">
        <v>21</v>
      </c>
      <c r="C17" s="526"/>
      <c r="D17" s="527" t="e">
        <f>#REF!</f>
        <v>#REF!</v>
      </c>
      <c r="E17" s="527" t="e">
        <f>#REF!</f>
        <v>#REF!</v>
      </c>
      <c r="F17" s="527" t="e">
        <f>#REF!</f>
        <v>#REF!</v>
      </c>
      <c r="G17" s="527" t="e">
        <f>#REF!+#REF!</f>
        <v>#REF!</v>
      </c>
      <c r="H17" s="527" t="e">
        <f>#REF!+#REF!</f>
        <v>#REF!</v>
      </c>
      <c r="I17" s="527" t="e">
        <f>#REF!+#REF!</f>
        <v>#REF!</v>
      </c>
      <c r="J17" s="528">
        <f>'[3]Функц.2022 (прил 3) '!E87</f>
        <v>5</v>
      </c>
      <c r="K17" s="528">
        <f>'[3]Функц.2022 (прил 3) '!F87</f>
        <v>5.2</v>
      </c>
      <c r="L17" s="528">
        <f>'[3]Функц.2022 (прил 3) '!G87</f>
        <v>5.4</v>
      </c>
    </row>
    <row r="18" spans="1:12" ht="15.75" customHeight="1" thickBot="1">
      <c r="A18" s="429" t="s">
        <v>294</v>
      </c>
      <c r="B18" s="277" t="s">
        <v>295</v>
      </c>
      <c r="C18" s="529"/>
      <c r="D18" s="530"/>
      <c r="E18" s="530"/>
      <c r="F18" s="530"/>
      <c r="G18" s="530"/>
      <c r="H18" s="530"/>
      <c r="I18" s="530"/>
      <c r="J18" s="366">
        <v>69828.7</v>
      </c>
      <c r="K18" s="366">
        <f>'[3]Функц.2022 (прил 3) '!F91</f>
        <v>65846.5</v>
      </c>
      <c r="L18" s="366">
        <f>'[3]Функц.2022 (прил 3) '!G91</f>
        <v>68546</v>
      </c>
    </row>
    <row r="19" spans="1:12" ht="21" customHeight="1">
      <c r="A19" s="430" t="s">
        <v>371</v>
      </c>
      <c r="B19" s="287" t="s">
        <v>368</v>
      </c>
      <c r="C19" s="287"/>
      <c r="D19" s="288">
        <f>[2]роспись!H63</f>
        <v>5320</v>
      </c>
      <c r="E19" s="288">
        <v>480</v>
      </c>
      <c r="F19" s="288">
        <v>668</v>
      </c>
      <c r="G19" s="288" t="e">
        <f>#REF!</f>
        <v>#REF!</v>
      </c>
      <c r="H19" s="288" t="e">
        <f>#REF!</f>
        <v>#REF!</v>
      </c>
      <c r="I19" s="288" t="e">
        <f>#REF!</f>
        <v>#REF!</v>
      </c>
      <c r="J19" s="360">
        <f>'[3]Функц.2022 (прил 3) '!E92</f>
        <v>305.60000000000002</v>
      </c>
      <c r="K19" s="360">
        <f>'[3]Функц.2022 (прил 3) '!F92</f>
        <v>318.2</v>
      </c>
      <c r="L19" s="360">
        <f>'[3]Функц.2022 (прил 3) '!G92</f>
        <v>331.1</v>
      </c>
    </row>
    <row r="20" spans="1:12" ht="21" customHeight="1">
      <c r="A20" s="283" t="s">
        <v>561</v>
      </c>
      <c r="B20" s="259" t="s">
        <v>216</v>
      </c>
      <c r="C20" s="259"/>
      <c r="D20" s="260">
        <f>[2]роспись!H68</f>
        <v>668</v>
      </c>
      <c r="E20" s="260">
        <v>480</v>
      </c>
      <c r="F20" s="260">
        <v>668</v>
      </c>
      <c r="G20" s="260" t="e">
        <f>#REF!</f>
        <v>#REF!</v>
      </c>
      <c r="H20" s="260" t="e">
        <f>#REF!</f>
        <v>#REF!</v>
      </c>
      <c r="I20" s="260" t="e">
        <f>#REF!</f>
        <v>#REF!</v>
      </c>
      <c r="J20" s="339">
        <v>69518.100000000006</v>
      </c>
      <c r="K20" s="339">
        <f>'[3]Функц.2022 (прил 3) '!F96</f>
        <v>65523.1</v>
      </c>
      <c r="L20" s="339">
        <f>'[3]Функц.2022 (прил 3) '!G96</f>
        <v>68209.5</v>
      </c>
    </row>
    <row r="21" spans="1:12" ht="36.75" thickBot="1">
      <c r="A21" s="332" t="s">
        <v>408</v>
      </c>
      <c r="B21" s="273" t="s">
        <v>407</v>
      </c>
      <c r="C21" s="273"/>
      <c r="D21" s="275" t="e">
        <f>[2]роспись!H73</f>
        <v>#REF!</v>
      </c>
      <c r="E21" s="275">
        <v>480</v>
      </c>
      <c r="F21" s="275">
        <v>668</v>
      </c>
      <c r="G21" s="275" t="e">
        <f>#REF!</f>
        <v>#REF!</v>
      </c>
      <c r="H21" s="275" t="e">
        <f>#REF!</f>
        <v>#REF!</v>
      </c>
      <c r="I21" s="275" t="e">
        <f>#REF!</f>
        <v>#REF!</v>
      </c>
      <c r="J21" s="364">
        <f>'[3]Функц.2022 (прил 3) '!E102</f>
        <v>5</v>
      </c>
      <c r="K21" s="364">
        <f>'[3]Функц.2022 (прил 3) '!F102</f>
        <v>5.2</v>
      </c>
      <c r="L21" s="364">
        <f>'[3]Функц.2022 (прил 3) '!G102</f>
        <v>5.4</v>
      </c>
    </row>
    <row r="22" spans="1:12" ht="20.25" customHeight="1" thickBot="1">
      <c r="A22" s="276" t="s">
        <v>32</v>
      </c>
      <c r="B22" s="277" t="s">
        <v>33</v>
      </c>
      <c r="C22" s="285"/>
      <c r="D22" s="286" t="e">
        <f>#REF!+#REF!+#REF!</f>
        <v>#REF!</v>
      </c>
      <c r="E22" s="286" t="e">
        <f>#REF!+#REF!+#REF!</f>
        <v>#REF!</v>
      </c>
      <c r="F22" s="286" t="e">
        <f>#REF!+#REF!+#REF!</f>
        <v>#REF!</v>
      </c>
      <c r="G22" s="278" t="e">
        <f>#REF!+#REF!+#REF!+#REF!</f>
        <v>#REF!</v>
      </c>
      <c r="H22" s="278" t="e">
        <f>#REF!+#REF!+#REF!+#REF!</f>
        <v>#REF!</v>
      </c>
      <c r="I22" s="278" t="e">
        <f>#REF!+#REF!+#REF!+#REF!</f>
        <v>#REF!</v>
      </c>
      <c r="J22" s="366">
        <f>'[3]Функц.2022 (прил 3) '!E106</f>
        <v>43590.85</v>
      </c>
      <c r="K22" s="366">
        <f>'[3]Функц.2022 (прил 3) '!F106</f>
        <v>40576.800000000003</v>
      </c>
      <c r="L22" s="366">
        <f>'[3]Функц.2022 (прил 3) '!G106</f>
        <v>61145</v>
      </c>
    </row>
    <row r="23" spans="1:12" ht="16.149999999999999" customHeight="1" thickBot="1">
      <c r="A23" s="531" t="s">
        <v>303</v>
      </c>
      <c r="B23" s="526" t="s">
        <v>80</v>
      </c>
      <c r="C23" s="526"/>
      <c r="D23" s="527"/>
      <c r="E23" s="527"/>
      <c r="F23" s="527"/>
      <c r="G23" s="527"/>
      <c r="H23" s="527"/>
      <c r="I23" s="527"/>
      <c r="J23" s="528">
        <f>'[3]Функц.2022 (прил 3) '!E107</f>
        <v>43590.85</v>
      </c>
      <c r="K23" s="528">
        <f>'[3]Функц.2022 (прил 3) '!F107</f>
        <v>40576.800000000003</v>
      </c>
      <c r="L23" s="528">
        <f>'[3]Функц.2022 (прил 3) '!G107</f>
        <v>61145</v>
      </c>
    </row>
    <row r="24" spans="1:12" ht="20.45" customHeight="1" thickBot="1">
      <c r="A24" s="276" t="s">
        <v>34</v>
      </c>
      <c r="B24" s="277" t="s">
        <v>22</v>
      </c>
      <c r="C24" s="277"/>
      <c r="D24" s="278" t="e">
        <f t="shared" ref="D24:I24" si="0">D26</f>
        <v>#REF!</v>
      </c>
      <c r="E24" s="278" t="e">
        <f t="shared" si="0"/>
        <v>#REF!</v>
      </c>
      <c r="F24" s="278" t="e">
        <f t="shared" si="0"/>
        <v>#REF!</v>
      </c>
      <c r="G24" s="278" t="e">
        <f t="shared" si="0"/>
        <v>#REF!</v>
      </c>
      <c r="H24" s="278" t="e">
        <f t="shared" si="0"/>
        <v>#REF!</v>
      </c>
      <c r="I24" s="278" t="e">
        <f t="shared" si="0"/>
        <v>#REF!</v>
      </c>
      <c r="J24" s="366">
        <f>'[3]Функц.2022 (прил 3) '!E123</f>
        <v>1161.0999999999999</v>
      </c>
      <c r="K24" s="366">
        <f>'[3]Функц.2022 (прил 3) '!F123</f>
        <v>1364.8</v>
      </c>
      <c r="L24" s="366">
        <f>'[3]Функц.2022 (прил 3) '!G123</f>
        <v>1420.8000000000002</v>
      </c>
    </row>
    <row r="25" spans="1:12" ht="28.15" customHeight="1">
      <c r="A25" s="532" t="s">
        <v>305</v>
      </c>
      <c r="B25" s="287" t="s">
        <v>304</v>
      </c>
      <c r="C25" s="287"/>
      <c r="D25" s="288" t="e">
        <f>D26</f>
        <v>#REF!</v>
      </c>
      <c r="E25" s="288" t="e">
        <f>E26</f>
        <v>#REF!</v>
      </c>
      <c r="F25" s="288" t="e">
        <f>F26</f>
        <v>#REF!</v>
      </c>
      <c r="G25" s="288" t="e">
        <f>G26+#REF!+#REF!</f>
        <v>#REF!</v>
      </c>
      <c r="H25" s="288" t="e">
        <f>H26+#REF!+#REF!</f>
        <v>#REF!</v>
      </c>
      <c r="I25" s="288" t="e">
        <f>I26+#REF!+#REF!</f>
        <v>#REF!</v>
      </c>
      <c r="J25" s="360">
        <f>'[3]Функц.2022 (прил 3) '!E124</f>
        <v>100</v>
      </c>
      <c r="K25" s="360">
        <f>'[3]Функц.2022 (прил 3) '!F124</f>
        <v>104.1</v>
      </c>
      <c r="L25" s="360">
        <f>'[3]Функц.2022 (прил 3) '!G124</f>
        <v>108.4</v>
      </c>
    </row>
    <row r="26" spans="1:12" ht="13.5" thickBot="1">
      <c r="A26" s="523" t="s">
        <v>458</v>
      </c>
      <c r="B26" s="273" t="s">
        <v>23</v>
      </c>
      <c r="C26" s="273"/>
      <c r="D26" s="275" t="e">
        <f>#REF!</f>
        <v>#REF!</v>
      </c>
      <c r="E26" s="275" t="e">
        <f>#REF!</f>
        <v>#REF!</v>
      </c>
      <c r="F26" s="275" t="e">
        <f>#REF!</f>
        <v>#REF!</v>
      </c>
      <c r="G26" s="275" t="e">
        <f>#REF!+#REF!+#REF!</f>
        <v>#REF!</v>
      </c>
      <c r="H26" s="275" t="e">
        <f>#REF!+#REF!+#REF!</f>
        <v>#REF!</v>
      </c>
      <c r="I26" s="275" t="e">
        <f>#REF!+#REF!+#REF!</f>
        <v>#REF!</v>
      </c>
      <c r="J26" s="364">
        <f>'[3]Функц.2022 (прил 3) '!E128</f>
        <v>1061.0999999999999</v>
      </c>
      <c r="K26" s="364">
        <f>'[3]Функц.2022 (прил 3) '!F128</f>
        <v>1260.7</v>
      </c>
      <c r="L26" s="364">
        <f>'[3]Функц.2022 (прил 3) '!G128</f>
        <v>1312.4</v>
      </c>
    </row>
    <row r="27" spans="1:12" ht="15" customHeight="1" thickBot="1">
      <c r="A27" s="276" t="s">
        <v>201</v>
      </c>
      <c r="B27" s="277" t="s">
        <v>24</v>
      </c>
      <c r="C27" s="373"/>
      <c r="D27" s="374"/>
      <c r="E27" s="375"/>
      <c r="F27" s="375"/>
      <c r="G27" s="278" t="e">
        <f>G28</f>
        <v>#REF!</v>
      </c>
      <c r="H27" s="278" t="e">
        <f>H28</f>
        <v>#REF!</v>
      </c>
      <c r="I27" s="278" t="e">
        <f>I28</f>
        <v>#REF!</v>
      </c>
      <c r="J27" s="366">
        <f>J28+J29</f>
        <v>69583.899999999994</v>
      </c>
      <c r="K27" s="366">
        <f>'[3]Функц.2022 (прил 3) '!F135</f>
        <v>39698.300000000003</v>
      </c>
      <c r="L27" s="366">
        <f>'[3]Функц.2022 (прил 3) '!G135</f>
        <v>22312.399999999998</v>
      </c>
    </row>
    <row r="28" spans="1:12" ht="20.25" customHeight="1">
      <c r="A28" s="532" t="s">
        <v>38</v>
      </c>
      <c r="B28" s="287" t="s">
        <v>39</v>
      </c>
      <c r="C28" s="533"/>
      <c r="D28" s="534"/>
      <c r="E28" s="535"/>
      <c r="F28" s="535"/>
      <c r="G28" s="288" t="e">
        <f>#REF!+G29</f>
        <v>#REF!</v>
      </c>
      <c r="H28" s="288" t="e">
        <f>#REF!+H29</f>
        <v>#REF!</v>
      </c>
      <c r="I28" s="288" t="e">
        <f>#REF!+I29</f>
        <v>#REF!</v>
      </c>
      <c r="J28" s="360">
        <f>'[3]Функц.2022 (прил 3) '!E136</f>
        <v>6560</v>
      </c>
      <c r="K28" s="360">
        <f>'[3]Функц.2022 (прил 3) '!F136</f>
        <v>6423</v>
      </c>
      <c r="L28" s="360">
        <f>'[3]Функц.2022 (прил 3) '!G136</f>
        <v>6686.3</v>
      </c>
    </row>
    <row r="29" spans="1:12" ht="36.75" thickBot="1">
      <c r="A29" s="405" t="s">
        <v>291</v>
      </c>
      <c r="B29" s="273" t="s">
        <v>254</v>
      </c>
      <c r="C29" s="368"/>
      <c r="D29" s="369"/>
      <c r="E29" s="292"/>
      <c r="F29" s="292"/>
      <c r="G29" s="275" t="e">
        <f>#REF!</f>
        <v>#REF!</v>
      </c>
      <c r="H29" s="275" t="e">
        <f>#REF!</f>
        <v>#REF!</v>
      </c>
      <c r="I29" s="275" t="e">
        <f>#REF!</f>
        <v>#REF!</v>
      </c>
      <c r="J29" s="364">
        <v>63023.9</v>
      </c>
      <c r="K29" s="364">
        <f>'[3]Функц.2022 (прил 3) '!F143</f>
        <v>32685.3</v>
      </c>
      <c r="L29" s="364">
        <f>'[3]Функц.2022 (прил 3) '!G143</f>
        <v>15036.099999999999</v>
      </c>
    </row>
    <row r="30" spans="1:12" ht="20.25" customHeight="1" thickBot="1">
      <c r="A30" s="276" t="s">
        <v>35</v>
      </c>
      <c r="B30" s="277">
        <v>1000</v>
      </c>
      <c r="C30" s="373"/>
      <c r="D30" s="374"/>
      <c r="E30" s="375"/>
      <c r="F30" s="375"/>
      <c r="G30" s="278" t="e">
        <f>G32+G31</f>
        <v>#REF!</v>
      </c>
      <c r="H30" s="278" t="e">
        <f>H32+H31</f>
        <v>#REF!</v>
      </c>
      <c r="I30" s="278" t="e">
        <f>I32+I31</f>
        <v>#REF!</v>
      </c>
      <c r="J30" s="366">
        <f>'[3]Функц.2022 (прил 3) '!E154</f>
        <v>1830.7</v>
      </c>
      <c r="K30" s="366">
        <f>'[3]Функц.2022 (прил 3) '!F154</f>
        <v>1905.1</v>
      </c>
      <c r="L30" s="366">
        <f>'[3]Функц.2022 (прил 3) '!G154</f>
        <v>1983.3</v>
      </c>
    </row>
    <row r="31" spans="1:12" ht="19.5" customHeight="1">
      <c r="A31" s="430" t="s">
        <v>214</v>
      </c>
      <c r="B31" s="287" t="s">
        <v>213</v>
      </c>
      <c r="C31" s="533"/>
      <c r="D31" s="534"/>
      <c r="E31" s="535"/>
      <c r="F31" s="535"/>
      <c r="G31" s="288" t="e">
        <f>#REF!</f>
        <v>#REF!</v>
      </c>
      <c r="H31" s="288" t="e">
        <f>#REF!</f>
        <v>#REF!</v>
      </c>
      <c r="I31" s="288" t="e">
        <f>#REF!</f>
        <v>#REF!</v>
      </c>
      <c r="J31" s="360">
        <f>'[3]Функц.2022 (прил 3) '!E155</f>
        <v>667.8</v>
      </c>
      <c r="K31" s="360">
        <f>'[3]Функц.2022 (прил 3) '!F155</f>
        <v>694.5</v>
      </c>
      <c r="L31" s="360">
        <f>'[3]Функц.2022 (прил 3) '!G155</f>
        <v>723</v>
      </c>
    </row>
    <row r="32" spans="1:12" ht="16.149999999999999" customHeight="1" thickBot="1">
      <c r="A32" s="523" t="s">
        <v>166</v>
      </c>
      <c r="B32" s="273" t="s">
        <v>40</v>
      </c>
      <c r="C32" s="368"/>
      <c r="D32" s="369"/>
      <c r="E32" s="292"/>
      <c r="F32" s="292"/>
      <c r="G32" s="275" t="e">
        <f>#REF!+#REF!+#REF!</f>
        <v>#REF!</v>
      </c>
      <c r="H32" s="275" t="e">
        <f>#REF!+#REF!+#REF!</f>
        <v>#REF!</v>
      </c>
      <c r="I32" s="275" t="e">
        <f>#REF!+#REF!+#REF!</f>
        <v>#REF!</v>
      </c>
      <c r="J32" s="536">
        <f>'[3]Функц.2022 (прил 3) '!E159</f>
        <v>1162.9000000000001</v>
      </c>
      <c r="K32" s="536">
        <f>'[3]Функц.2022 (прил 3) '!F159</f>
        <v>1210.5999999999999</v>
      </c>
      <c r="L32" s="536">
        <f>'[3]Функц.2022 (прил 3) '!G159</f>
        <v>1260.3</v>
      </c>
    </row>
    <row r="33" spans="1:12" ht="19.149999999999999" customHeight="1" thickBot="1">
      <c r="A33" s="276" t="s">
        <v>165</v>
      </c>
      <c r="B33" s="277" t="s">
        <v>178</v>
      </c>
      <c r="C33" s="373"/>
      <c r="D33" s="374"/>
      <c r="E33" s="375"/>
      <c r="F33" s="375"/>
      <c r="G33" s="278" t="e">
        <f>G34</f>
        <v>#REF!</v>
      </c>
      <c r="H33" s="278" t="e">
        <f>H34</f>
        <v>#REF!</v>
      </c>
      <c r="I33" s="278" t="e">
        <f>I34</f>
        <v>#REF!</v>
      </c>
      <c r="J33" s="366">
        <f>'[3]Функц.2022 (прил 3) '!E163</f>
        <v>2539.4</v>
      </c>
      <c r="K33" s="366">
        <f>'[3]Функц.2022 (прил 3) '!F163</f>
        <v>2477.4</v>
      </c>
      <c r="L33" s="366">
        <f>'[3]Функц.2022 (прил 3) '!G163</f>
        <v>2575.5</v>
      </c>
    </row>
    <row r="34" spans="1:12" ht="17.45" customHeight="1" thickBot="1">
      <c r="A34" s="525" t="s">
        <v>179</v>
      </c>
      <c r="B34" s="526" t="s">
        <v>177</v>
      </c>
      <c r="C34" s="537"/>
      <c r="D34" s="538"/>
      <c r="E34" s="539"/>
      <c r="F34" s="539"/>
      <c r="G34" s="527" t="e">
        <f>#REF!</f>
        <v>#REF!</v>
      </c>
      <c r="H34" s="527" t="e">
        <f>#REF!</f>
        <v>#REF!</v>
      </c>
      <c r="I34" s="527" t="e">
        <f>#REF!</f>
        <v>#REF!</v>
      </c>
      <c r="J34" s="528">
        <f>'[3]Функц.2022 (прил 3) '!E165</f>
        <v>0</v>
      </c>
      <c r="K34" s="528">
        <f>'[3]Функц.2022 (прил 3) '!F165</f>
        <v>0</v>
      </c>
      <c r="L34" s="528">
        <f>'[3]Функц.2022 (прил 3) '!G165</f>
        <v>0</v>
      </c>
    </row>
    <row r="35" spans="1:12" ht="13.15" customHeight="1" thickBot="1">
      <c r="A35" s="276" t="s">
        <v>180</v>
      </c>
      <c r="B35" s="277" t="s">
        <v>181</v>
      </c>
      <c r="C35" s="373"/>
      <c r="D35" s="374"/>
      <c r="E35" s="375"/>
      <c r="F35" s="375"/>
      <c r="G35" s="278" t="e">
        <f>G36</f>
        <v>#REF!</v>
      </c>
      <c r="H35" s="278" t="e">
        <f>H36</f>
        <v>#REF!</v>
      </c>
      <c r="I35" s="278" t="e">
        <f>I36</f>
        <v>#REF!</v>
      </c>
      <c r="J35" s="366">
        <f>'[3]Функц.2022 (прил 3) '!E173</f>
        <v>804</v>
      </c>
      <c r="K35" s="366">
        <f>'[3]Функц.2022 (прил 3) '!F173</f>
        <v>836.2</v>
      </c>
      <c r="L35" s="366">
        <f>'[3]Функц.2022 (прил 3) '!G173</f>
        <v>870.4</v>
      </c>
    </row>
    <row r="36" spans="1:12" ht="17.45" customHeight="1" thickBot="1">
      <c r="A36" s="532" t="s">
        <v>183</v>
      </c>
      <c r="B36" s="287" t="s">
        <v>182</v>
      </c>
      <c r="C36" s="533"/>
      <c r="D36" s="534"/>
      <c r="E36" s="535"/>
      <c r="F36" s="535"/>
      <c r="G36" s="288" t="e">
        <f>#REF!+#REF!</f>
        <v>#REF!</v>
      </c>
      <c r="H36" s="288" t="e">
        <f>#REF!+#REF!</f>
        <v>#REF!</v>
      </c>
      <c r="I36" s="288" t="e">
        <f>#REF!+#REF!</f>
        <v>#REF!</v>
      </c>
      <c r="J36" s="360">
        <f>'[3]Функц.2022 (прил 3) '!E174</f>
        <v>804</v>
      </c>
      <c r="K36" s="360">
        <f>'[3]Функц.2022 (прил 3) '!F174</f>
        <v>836.2</v>
      </c>
      <c r="L36" s="360">
        <f>'[3]Функц.2022 (прил 3) '!G174</f>
        <v>870.4</v>
      </c>
    </row>
    <row r="37" spans="1:12" ht="15" thickBot="1">
      <c r="A37" s="540" t="s">
        <v>36</v>
      </c>
      <c r="B37" s="308"/>
      <c r="C37" s="541"/>
      <c r="D37" s="542"/>
      <c r="E37" s="543"/>
      <c r="F37" s="543"/>
      <c r="G37" s="544" t="e">
        <f>#REF!+#REF!</f>
        <v>#REF!</v>
      </c>
      <c r="H37" s="544" t="e">
        <f>#REF!+#REF!</f>
        <v>#REF!</v>
      </c>
      <c r="I37" s="544" t="e">
        <f>#REF!+#REF!</f>
        <v>#REF!</v>
      </c>
      <c r="J37" s="434">
        <f>J9+J16+J18+J22+J24+J27+J30+J33+J35</f>
        <v>218560.85</v>
      </c>
      <c r="K37" s="434">
        <f>K9+K16+K18+K22+K24+K27+K30+K33+K35</f>
        <v>174697.60000000003</v>
      </c>
      <c r="L37" s="434">
        <f>L9+L16+L18+L22+L24+L27+L30+L33+L35</f>
        <v>181679.99999999997</v>
      </c>
    </row>
    <row r="38" spans="1:12">
      <c r="J38" s="235"/>
    </row>
    <row r="39" spans="1:12">
      <c r="J39" s="545"/>
    </row>
    <row r="41" spans="1:12">
      <c r="J41" s="546"/>
    </row>
    <row r="46" spans="1:12">
      <c r="J46" s="235"/>
    </row>
  </sheetData>
  <mergeCells count="4">
    <mergeCell ref="B1:L1"/>
    <mergeCell ref="A2:L2"/>
    <mergeCell ref="B4:J4"/>
    <mergeCell ref="A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1Р.</vt:lpstr>
      <vt:lpstr>доходы 2016</vt:lpstr>
      <vt:lpstr>Вед. 2022 (прил 4)</vt:lpstr>
      <vt:lpstr>Вед.2023-2024 (прил 4-1)</vt:lpstr>
      <vt:lpstr>Функц 2022 (прил 3)</vt:lpstr>
      <vt:lpstr>Функц 2023-2024(прил 3-1)</vt:lpstr>
      <vt:lpstr>Расп БА 2022-2024 ( прил 2)</vt:lpstr>
      <vt:lpstr>'доходы 2016'!Заголовки_для_печати</vt:lpstr>
      <vt:lpstr>'1Р.'!Область_печати</vt:lpstr>
      <vt:lpstr>'Вед. 2022 (прил 4)'!Область_печати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КленинаСВ</cp:lastModifiedBy>
  <cp:lastPrinted>2021-11-18T13:24:31Z</cp:lastPrinted>
  <dcterms:created xsi:type="dcterms:W3CDTF">1999-12-27T10:35:15Z</dcterms:created>
  <dcterms:modified xsi:type="dcterms:W3CDTF">2021-11-18T13:24:45Z</dcterms:modified>
</cp:coreProperties>
</file>