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 tabRatio="865" firstSheet="2" activeTab="4"/>
  </bookViews>
  <sheets>
    <sheet name="1Р." sheetId="59" state="hidden" r:id="rId1"/>
    <sheet name="доходы 2016" sheetId="75" state="hidden" r:id="rId2"/>
    <sheet name="Прилож 2" sheetId="114" r:id="rId3"/>
    <sheet name="Функц.2021 (прил 3) " sheetId="113" r:id="rId4"/>
    <sheet name="Вед. 2021 (прил 4)" sheetId="1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1">'доходы 2016'!$8:$8</definedName>
    <definedName name="_xlnm.Print_Area" localSheetId="0">'1Р.'!$A$1:$H$65</definedName>
  </definedNames>
  <calcPr calcId="124519"/>
</workbook>
</file>

<file path=xl/calcChain.xml><?xml version="1.0" encoding="utf-8"?>
<calcChain xmlns="http://schemas.openxmlformats.org/spreadsheetml/2006/main">
  <c r="N17" i="110"/>
  <c r="J23" i="114"/>
  <c r="N119" i="110"/>
  <c r="K238" i="113"/>
  <c r="J238"/>
  <c r="I238"/>
  <c r="L236"/>
  <c r="L235"/>
  <c r="K235"/>
  <c r="J235"/>
  <c r="I235"/>
  <c r="L234"/>
  <c r="K234"/>
  <c r="J234"/>
  <c r="I234"/>
  <c r="L233"/>
  <c r="K233"/>
  <c r="J233"/>
  <c r="I233"/>
  <c r="K232"/>
  <c r="K231" s="1"/>
  <c r="J232"/>
  <c r="J231" s="1"/>
  <c r="G232"/>
  <c r="G230" s="1"/>
  <c r="G229" s="1"/>
  <c r="G231"/>
  <c r="L230"/>
  <c r="L224" s="1"/>
  <c r="L223" s="1"/>
  <c r="I230"/>
  <c r="I229" s="1"/>
  <c r="H230"/>
  <c r="H229" s="1"/>
  <c r="I227"/>
  <c r="I224" s="1"/>
  <c r="I223" s="1"/>
  <c r="L226"/>
  <c r="L225" s="1"/>
  <c r="K225"/>
  <c r="J225"/>
  <c r="I225"/>
  <c r="K224"/>
  <c r="K223" s="1"/>
  <c r="J224"/>
  <c r="J223" s="1"/>
  <c r="L221"/>
  <c r="L220"/>
  <c r="K220"/>
  <c r="J220"/>
  <c r="I220"/>
  <c r="L219"/>
  <c r="K219"/>
  <c r="J219"/>
  <c r="I219"/>
  <c r="L217"/>
  <c r="L216"/>
  <c r="K216"/>
  <c r="K211" s="1"/>
  <c r="J216"/>
  <c r="J211" s="1"/>
  <c r="I216"/>
  <c r="I211" s="1"/>
  <c r="L215"/>
  <c r="L214"/>
  <c r="L213" s="1"/>
  <c r="L212" s="1"/>
  <c r="L209"/>
  <c r="L206"/>
  <c r="L204"/>
  <c r="I202"/>
  <c r="I199" s="1"/>
  <c r="L201"/>
  <c r="I201"/>
  <c r="L200"/>
  <c r="K199"/>
  <c r="J199"/>
  <c r="L198"/>
  <c r="L196"/>
  <c r="L192" s="1"/>
  <c r="L195"/>
  <c r="I195"/>
  <c r="L194"/>
  <c r="I194"/>
  <c r="L193"/>
  <c r="K193"/>
  <c r="K192" s="1"/>
  <c r="K191" s="1"/>
  <c r="J193"/>
  <c r="I193"/>
  <c r="L189"/>
  <c r="L188"/>
  <c r="K188"/>
  <c r="K184" s="1"/>
  <c r="J188"/>
  <c r="I188"/>
  <c r="I184" s="1"/>
  <c r="L186"/>
  <c r="L185" s="1"/>
  <c r="L184" s="1"/>
  <c r="J184"/>
  <c r="J180" s="1"/>
  <c r="H184"/>
  <c r="H180" s="1"/>
  <c r="G184"/>
  <c r="G180" s="1"/>
  <c r="F184"/>
  <c r="F180" s="1"/>
  <c r="H183"/>
  <c r="H175" s="1"/>
  <c r="H173" s="1"/>
  <c r="G183"/>
  <c r="G175" s="1"/>
  <c r="G173" s="1"/>
  <c r="F183"/>
  <c r="F175" s="1"/>
  <c r="F173" s="1"/>
  <c r="L182"/>
  <c r="H182"/>
  <c r="G182"/>
  <c r="F182"/>
  <c r="L181"/>
  <c r="L180" s="1"/>
  <c r="J181"/>
  <c r="F181"/>
  <c r="H179"/>
  <c r="G179"/>
  <c r="F176"/>
  <c r="L175"/>
  <c r="L174"/>
  <c r="K174"/>
  <c r="J174"/>
  <c r="I174"/>
  <c r="L171"/>
  <c r="H171"/>
  <c r="H169" s="1"/>
  <c r="H168" s="1"/>
  <c r="H167" s="1"/>
  <c r="G171"/>
  <c r="G169" s="1"/>
  <c r="G168" s="1"/>
  <c r="G167" s="1"/>
  <c r="F171"/>
  <c r="L170"/>
  <c r="H170"/>
  <c r="G170"/>
  <c r="F170"/>
  <c r="L169"/>
  <c r="K169"/>
  <c r="J169"/>
  <c r="F169"/>
  <c r="F168" s="1"/>
  <c r="F167" s="1"/>
  <c r="L168"/>
  <c r="L167" s="1"/>
  <c r="I168"/>
  <c r="I167"/>
  <c r="K166"/>
  <c r="J166"/>
  <c r="I166"/>
  <c r="I165" s="1"/>
  <c r="F166"/>
  <c r="F165" s="1"/>
  <c r="H165"/>
  <c r="G165"/>
  <c r="L163"/>
  <c r="L162"/>
  <c r="K162"/>
  <c r="J162"/>
  <c r="I162"/>
  <c r="L160"/>
  <c r="L159"/>
  <c r="L158" s="1"/>
  <c r="K157"/>
  <c r="J157"/>
  <c r="I157"/>
  <c r="L156"/>
  <c r="L155" s="1"/>
  <c r="F156"/>
  <c r="F154" s="1"/>
  <c r="F155"/>
  <c r="L154"/>
  <c r="K154"/>
  <c r="K153" s="1"/>
  <c r="J154"/>
  <c r="I154"/>
  <c r="H154"/>
  <c r="G154"/>
  <c r="G153" s="1"/>
  <c r="G147" s="1"/>
  <c r="L152"/>
  <c r="L151" s="1"/>
  <c r="K150"/>
  <c r="J150"/>
  <c r="I150"/>
  <c r="L149"/>
  <c r="H149"/>
  <c r="G149"/>
  <c r="F149"/>
  <c r="L148"/>
  <c r="H148"/>
  <c r="G148"/>
  <c r="F148"/>
  <c r="L147"/>
  <c r="K147"/>
  <c r="J147"/>
  <c r="I147"/>
  <c r="F146"/>
  <c r="F144" s="1"/>
  <c r="F143" s="1"/>
  <c r="L145"/>
  <c r="L144" s="1"/>
  <c r="F145"/>
  <c r="K144"/>
  <c r="K143" s="1"/>
  <c r="J144"/>
  <c r="I144"/>
  <c r="H144"/>
  <c r="H143" s="1"/>
  <c r="G144"/>
  <c r="G143" s="1"/>
  <c r="L140"/>
  <c r="L139" s="1"/>
  <c r="L138" s="1"/>
  <c r="L137"/>
  <c r="L136" s="1"/>
  <c r="L135" s="1"/>
  <c r="L134"/>
  <c r="H134"/>
  <c r="G134"/>
  <c r="F134"/>
  <c r="L133"/>
  <c r="H133"/>
  <c r="G133"/>
  <c r="F133"/>
  <c r="L132"/>
  <c r="K132"/>
  <c r="J132"/>
  <c r="J131" s="1"/>
  <c r="I132"/>
  <c r="I131" s="1"/>
  <c r="F132"/>
  <c r="F131" s="1"/>
  <c r="K131"/>
  <c r="H131"/>
  <c r="G131"/>
  <c r="H129"/>
  <c r="G129"/>
  <c r="F129"/>
  <c r="I128"/>
  <c r="F128"/>
  <c r="F126" s="1"/>
  <c r="L127"/>
  <c r="L126" s="1"/>
  <c r="L125" s="1"/>
  <c r="I127"/>
  <c r="F127"/>
  <c r="H126"/>
  <c r="G126"/>
  <c r="F125"/>
  <c r="I122"/>
  <c r="I120" s="1"/>
  <c r="I119" s="1"/>
  <c r="F122"/>
  <c r="L121"/>
  <c r="L120" s="1"/>
  <c r="L119" s="1"/>
  <c r="I121"/>
  <c r="F121"/>
  <c r="K120"/>
  <c r="K119" s="1"/>
  <c r="J120"/>
  <c r="J119" s="1"/>
  <c r="H120"/>
  <c r="G120"/>
  <c r="F120"/>
  <c r="F119"/>
  <c r="F108" s="1"/>
  <c r="L117"/>
  <c r="L116"/>
  <c r="L115" s="1"/>
  <c r="L114" s="1"/>
  <c r="I116"/>
  <c r="F116"/>
  <c r="I115"/>
  <c r="F115"/>
  <c r="K114"/>
  <c r="J114"/>
  <c r="J110" s="1"/>
  <c r="I114"/>
  <c r="H114"/>
  <c r="G114"/>
  <c r="F114"/>
  <c r="L112"/>
  <c r="L111"/>
  <c r="K110"/>
  <c r="I110"/>
  <c r="F110"/>
  <c r="H108"/>
  <c r="H105" s="1"/>
  <c r="G108"/>
  <c r="G105" s="1"/>
  <c r="L107"/>
  <c r="H107"/>
  <c r="G107"/>
  <c r="F107"/>
  <c r="L106"/>
  <c r="F106"/>
  <c r="F95" s="1"/>
  <c r="L105"/>
  <c r="L104" s="1"/>
  <c r="L103" s="1"/>
  <c r="L102" s="1"/>
  <c r="L101" s="1"/>
  <c r="K103"/>
  <c r="K102" s="1"/>
  <c r="K101" s="1"/>
  <c r="J103"/>
  <c r="J102" s="1"/>
  <c r="J101" s="1"/>
  <c r="I103"/>
  <c r="I102" s="1"/>
  <c r="I101" s="1"/>
  <c r="F103"/>
  <c r="H102"/>
  <c r="H92" s="1"/>
  <c r="H73" s="1"/>
  <c r="G102"/>
  <c r="F102"/>
  <c r="L99"/>
  <c r="L98" s="1"/>
  <c r="L97"/>
  <c r="L96" s="1"/>
  <c r="K95"/>
  <c r="J95"/>
  <c r="I95"/>
  <c r="H95"/>
  <c r="G95"/>
  <c r="L93"/>
  <c r="L92"/>
  <c r="K92"/>
  <c r="J92"/>
  <c r="I92"/>
  <c r="G92"/>
  <c r="L91"/>
  <c r="L90" s="1"/>
  <c r="K89"/>
  <c r="J89"/>
  <c r="I89"/>
  <c r="L88"/>
  <c r="L87" s="1"/>
  <c r="L86" s="1"/>
  <c r="L84"/>
  <c r="L83"/>
  <c r="K83"/>
  <c r="J83"/>
  <c r="I83"/>
  <c r="H83"/>
  <c r="G83"/>
  <c r="F83"/>
  <c r="L81"/>
  <c r="L80"/>
  <c r="K80"/>
  <c r="J80"/>
  <c r="I80"/>
  <c r="L78"/>
  <c r="L77"/>
  <c r="K77"/>
  <c r="J77"/>
  <c r="I77"/>
  <c r="H77"/>
  <c r="G77"/>
  <c r="F77"/>
  <c r="K76"/>
  <c r="J76"/>
  <c r="I76"/>
  <c r="F76"/>
  <c r="L75"/>
  <c r="L74" s="1"/>
  <c r="G73"/>
  <c r="G71" s="1"/>
  <c r="L72"/>
  <c r="L71"/>
  <c r="K71"/>
  <c r="J71"/>
  <c r="I71"/>
  <c r="L68"/>
  <c r="L67"/>
  <c r="L66" s="1"/>
  <c r="F67"/>
  <c r="F65" s="1"/>
  <c r="F66"/>
  <c r="K65"/>
  <c r="J65"/>
  <c r="I65"/>
  <c r="H65"/>
  <c r="G65"/>
  <c r="L63"/>
  <c r="H63"/>
  <c r="G63"/>
  <c r="F63"/>
  <c r="L62"/>
  <c r="H62"/>
  <c r="G62"/>
  <c r="F62"/>
  <c r="L61"/>
  <c r="K61"/>
  <c r="J61"/>
  <c r="I61"/>
  <c r="L60"/>
  <c r="K60"/>
  <c r="J60"/>
  <c r="I60"/>
  <c r="H60"/>
  <c r="G60"/>
  <c r="F60"/>
  <c r="L57"/>
  <c r="L56"/>
  <c r="L55" s="1"/>
  <c r="L54" s="1"/>
  <c r="L53" s="1"/>
  <c r="L51"/>
  <c r="L49"/>
  <c r="L48"/>
  <c r="L47" s="1"/>
  <c r="K47"/>
  <c r="J47"/>
  <c r="I47"/>
  <c r="K46"/>
  <c r="K45" s="1"/>
  <c r="K40" s="1"/>
  <c r="J46"/>
  <c r="J45" s="1"/>
  <c r="I46"/>
  <c r="I45" s="1"/>
  <c r="F46"/>
  <c r="L45"/>
  <c r="L44" s="1"/>
  <c r="F45"/>
  <c r="J44"/>
  <c r="I44"/>
  <c r="L42"/>
  <c r="L41" s="1"/>
  <c r="F40"/>
  <c r="L39"/>
  <c r="K38"/>
  <c r="K37" s="1"/>
  <c r="J38"/>
  <c r="J34" s="1"/>
  <c r="I38"/>
  <c r="I37" s="1"/>
  <c r="F38"/>
  <c r="F36" s="1"/>
  <c r="F35" s="1"/>
  <c r="L37"/>
  <c r="J37"/>
  <c r="F37"/>
  <c r="L36"/>
  <c r="L35" s="1"/>
  <c r="H36"/>
  <c r="H35" s="1"/>
  <c r="G36"/>
  <c r="G35" s="1"/>
  <c r="I34"/>
  <c r="F34"/>
  <c r="F33" s="1"/>
  <c r="F32" s="1"/>
  <c r="H33"/>
  <c r="G33"/>
  <c r="L32"/>
  <c r="H32"/>
  <c r="G32"/>
  <c r="L31"/>
  <c r="K31"/>
  <c r="J31"/>
  <c r="I31"/>
  <c r="K30"/>
  <c r="J30"/>
  <c r="I30"/>
  <c r="H29"/>
  <c r="G29"/>
  <c r="F29"/>
  <c r="L27"/>
  <c r="L26"/>
  <c r="K26"/>
  <c r="J26"/>
  <c r="J64" s="1"/>
  <c r="I26"/>
  <c r="H26"/>
  <c r="H82" s="1"/>
  <c r="G26"/>
  <c r="G82" s="1"/>
  <c r="F26"/>
  <c r="F82" s="1"/>
  <c r="F25"/>
  <c r="L24"/>
  <c r="F24"/>
  <c r="L23"/>
  <c r="K23"/>
  <c r="J23"/>
  <c r="I23"/>
  <c r="H23"/>
  <c r="H14" s="1"/>
  <c r="G23"/>
  <c r="G14" s="1"/>
  <c r="F23"/>
  <c r="F14" s="1"/>
  <c r="L21"/>
  <c r="L16" s="1"/>
  <c r="L19"/>
  <c r="L17"/>
  <c r="K16"/>
  <c r="J16"/>
  <c r="I16"/>
  <c r="K15"/>
  <c r="J15"/>
  <c r="I15"/>
  <c r="H15"/>
  <c r="G15"/>
  <c r="F15"/>
  <c r="F13"/>
  <c r="F11" s="1"/>
  <c r="L12"/>
  <c r="L11" s="1"/>
  <c r="L10" s="1"/>
  <c r="F12"/>
  <c r="K11"/>
  <c r="J11"/>
  <c r="I11"/>
  <c r="H11"/>
  <c r="G11"/>
  <c r="N205" i="110"/>
  <c r="M204"/>
  <c r="L204"/>
  <c r="N245"/>
  <c r="N244"/>
  <c r="M244"/>
  <c r="L244"/>
  <c r="K244"/>
  <c r="N242"/>
  <c r="N241"/>
  <c r="M241"/>
  <c r="L241"/>
  <c r="K241"/>
  <c r="N240"/>
  <c r="M240"/>
  <c r="L240"/>
  <c r="K240"/>
  <c r="N239"/>
  <c r="M239"/>
  <c r="L239"/>
  <c r="K239"/>
  <c r="M238"/>
  <c r="L238"/>
  <c r="K238"/>
  <c r="H238"/>
  <c r="N237"/>
  <c r="M237"/>
  <c r="L237"/>
  <c r="K237"/>
  <c r="H237"/>
  <c r="N236"/>
  <c r="J236"/>
  <c r="I236"/>
  <c r="H236"/>
  <c r="N235"/>
  <c r="J235"/>
  <c r="I235"/>
  <c r="H235"/>
  <c r="N234"/>
  <c r="N228" s="1"/>
  <c r="N227" s="1"/>
  <c r="K233"/>
  <c r="N232"/>
  <c r="K232"/>
  <c r="N231"/>
  <c r="M231"/>
  <c r="M230" s="1"/>
  <c r="L231"/>
  <c r="K231"/>
  <c r="K230" s="1"/>
  <c r="J231"/>
  <c r="J230" s="1"/>
  <c r="N230"/>
  <c r="L230"/>
  <c r="N229"/>
  <c r="M229"/>
  <c r="L229"/>
  <c r="K229"/>
  <c r="M228"/>
  <c r="L228"/>
  <c r="K228"/>
  <c r="M227"/>
  <c r="L227"/>
  <c r="K227"/>
  <c r="N226"/>
  <c r="N225" s="1"/>
  <c r="M224"/>
  <c r="M223" s="1"/>
  <c r="L224"/>
  <c r="K224"/>
  <c r="K223" s="1"/>
  <c r="L223"/>
  <c r="N221"/>
  <c r="N220"/>
  <c r="M220"/>
  <c r="M216" s="1"/>
  <c r="L220"/>
  <c r="K220"/>
  <c r="K216" s="1"/>
  <c r="M219"/>
  <c r="N218"/>
  <c r="N217" s="1"/>
  <c r="N216"/>
  <c r="L216"/>
  <c r="L215" s="1"/>
  <c r="M212"/>
  <c r="M211" s="1"/>
  <c r="L212"/>
  <c r="K212"/>
  <c r="K211" s="1"/>
  <c r="H212"/>
  <c r="N211"/>
  <c r="L211"/>
  <c r="H211"/>
  <c r="J210"/>
  <c r="I210"/>
  <c r="H210"/>
  <c r="N209"/>
  <c r="J209"/>
  <c r="I209"/>
  <c r="H209"/>
  <c r="N208"/>
  <c r="K207"/>
  <c r="K204" s="1"/>
  <c r="N206"/>
  <c r="K206"/>
  <c r="N203"/>
  <c r="N202" s="1"/>
  <c r="M202"/>
  <c r="L202"/>
  <c r="K202"/>
  <c r="N201"/>
  <c r="N200" s="1"/>
  <c r="N199" s="1"/>
  <c r="N198"/>
  <c r="K198"/>
  <c r="N197"/>
  <c r="K197"/>
  <c r="N196"/>
  <c r="M196"/>
  <c r="L196"/>
  <c r="L195" s="1"/>
  <c r="L194" s="1"/>
  <c r="K196"/>
  <c r="N195"/>
  <c r="N192"/>
  <c r="N191"/>
  <c r="M191"/>
  <c r="M187" s="1"/>
  <c r="L191"/>
  <c r="K191"/>
  <c r="K187" s="1"/>
  <c r="J190"/>
  <c r="I190"/>
  <c r="H190"/>
  <c r="N189"/>
  <c r="J189"/>
  <c r="I189"/>
  <c r="H189"/>
  <c r="N188"/>
  <c r="N187" s="1"/>
  <c r="M188"/>
  <c r="L188"/>
  <c r="K188"/>
  <c r="H188"/>
  <c r="L187"/>
  <c r="L183" s="1"/>
  <c r="J187"/>
  <c r="J183" s="1"/>
  <c r="I187"/>
  <c r="I183" s="1"/>
  <c r="H187"/>
  <c r="J186"/>
  <c r="I186"/>
  <c r="I178" s="1"/>
  <c r="H186"/>
  <c r="N185"/>
  <c r="J185"/>
  <c r="I185"/>
  <c r="H185"/>
  <c r="N184"/>
  <c r="N183" s="1"/>
  <c r="L184"/>
  <c r="H184"/>
  <c r="H183"/>
  <c r="L182"/>
  <c r="J182"/>
  <c r="I182"/>
  <c r="H182"/>
  <c r="H179"/>
  <c r="N178"/>
  <c r="J178"/>
  <c r="H178"/>
  <c r="N177"/>
  <c r="M177"/>
  <c r="L177"/>
  <c r="K177"/>
  <c r="N174"/>
  <c r="J174"/>
  <c r="I174"/>
  <c r="H174"/>
  <c r="N173"/>
  <c r="J173"/>
  <c r="I173"/>
  <c r="H173"/>
  <c r="N172"/>
  <c r="M172"/>
  <c r="L172"/>
  <c r="J172"/>
  <c r="J171" s="1"/>
  <c r="J170" s="1"/>
  <c r="I172"/>
  <c r="H172"/>
  <c r="H171" s="1"/>
  <c r="H170" s="1"/>
  <c r="N171"/>
  <c r="N170" s="1"/>
  <c r="N168" s="1"/>
  <c r="K171"/>
  <c r="K169" s="1"/>
  <c r="K168" s="1"/>
  <c r="I171"/>
  <c r="I170" s="1"/>
  <c r="K170"/>
  <c r="M169"/>
  <c r="L169"/>
  <c r="L168" s="1"/>
  <c r="H169"/>
  <c r="H168" s="1"/>
  <c r="J168"/>
  <c r="J156" s="1"/>
  <c r="J150" s="1"/>
  <c r="I168"/>
  <c r="N166"/>
  <c r="N165"/>
  <c r="M165"/>
  <c r="L165"/>
  <c r="K165"/>
  <c r="N162"/>
  <c r="N161" s="1"/>
  <c r="M160"/>
  <c r="L160"/>
  <c r="L156" s="1"/>
  <c r="K160"/>
  <c r="H159"/>
  <c r="H157" s="1"/>
  <c r="N158"/>
  <c r="H158"/>
  <c r="N157"/>
  <c r="M157"/>
  <c r="M156" s="1"/>
  <c r="L157"/>
  <c r="K157"/>
  <c r="K156" s="1"/>
  <c r="J157"/>
  <c r="I157"/>
  <c r="I156" s="1"/>
  <c r="I150" s="1"/>
  <c r="N155"/>
  <c r="N154" s="1"/>
  <c r="N153" s="1"/>
  <c r="M153"/>
  <c r="L153"/>
  <c r="K153"/>
  <c r="J152"/>
  <c r="I152"/>
  <c r="H152"/>
  <c r="N151"/>
  <c r="J151"/>
  <c r="I151"/>
  <c r="H151"/>
  <c r="N150"/>
  <c r="M150"/>
  <c r="L150"/>
  <c r="K150"/>
  <c r="H149"/>
  <c r="H147" s="1"/>
  <c r="H146" s="1"/>
  <c r="N148"/>
  <c r="H148"/>
  <c r="N147"/>
  <c r="M147"/>
  <c r="L147"/>
  <c r="K147"/>
  <c r="J147"/>
  <c r="J146" s="1"/>
  <c r="I147"/>
  <c r="I146" s="1"/>
  <c r="K146"/>
  <c r="N143"/>
  <c r="N142" s="1"/>
  <c r="N141" s="1"/>
  <c r="N140"/>
  <c r="J140"/>
  <c r="I140"/>
  <c r="H140"/>
  <c r="N139"/>
  <c r="J139"/>
  <c r="I139"/>
  <c r="H139"/>
  <c r="N138"/>
  <c r="M138"/>
  <c r="L138"/>
  <c r="K138"/>
  <c r="N137"/>
  <c r="J137"/>
  <c r="I137"/>
  <c r="H137"/>
  <c r="N136"/>
  <c r="J136"/>
  <c r="I136"/>
  <c r="H136"/>
  <c r="N135"/>
  <c r="M135"/>
  <c r="M134" s="1"/>
  <c r="L135"/>
  <c r="K135"/>
  <c r="K134" s="1"/>
  <c r="H135"/>
  <c r="L134"/>
  <c r="J134"/>
  <c r="I134"/>
  <c r="H134"/>
  <c r="J132"/>
  <c r="I132"/>
  <c r="H132"/>
  <c r="K131"/>
  <c r="H131"/>
  <c r="H129" s="1"/>
  <c r="N130"/>
  <c r="K130"/>
  <c r="H130"/>
  <c r="N129"/>
  <c r="N128" s="1"/>
  <c r="J129"/>
  <c r="I129"/>
  <c r="H128"/>
  <c r="N124"/>
  <c r="N123" s="1"/>
  <c r="N122" s="1"/>
  <c r="K125"/>
  <c r="H125"/>
  <c r="K124"/>
  <c r="H124"/>
  <c r="M123"/>
  <c r="L123"/>
  <c r="L122" s="1"/>
  <c r="K123"/>
  <c r="J123"/>
  <c r="I123"/>
  <c r="H123"/>
  <c r="M122"/>
  <c r="K122"/>
  <c r="H122"/>
  <c r="H113" s="1"/>
  <c r="N120"/>
  <c r="M119"/>
  <c r="L119"/>
  <c r="L115" s="1"/>
  <c r="K119"/>
  <c r="K115" s="1"/>
  <c r="J119"/>
  <c r="I119"/>
  <c r="H119"/>
  <c r="N117"/>
  <c r="N116" s="1"/>
  <c r="N115" s="1"/>
  <c r="M115"/>
  <c r="H115"/>
  <c r="J113"/>
  <c r="I113"/>
  <c r="I110" s="1"/>
  <c r="N112"/>
  <c r="J112"/>
  <c r="I112"/>
  <c r="H112"/>
  <c r="N111"/>
  <c r="M111"/>
  <c r="K111"/>
  <c r="H111"/>
  <c r="J110"/>
  <c r="N109"/>
  <c r="J109"/>
  <c r="N108"/>
  <c r="M108"/>
  <c r="L108"/>
  <c r="L107" s="1"/>
  <c r="L106" s="1"/>
  <c r="K108"/>
  <c r="K107" s="1"/>
  <c r="K106" s="1"/>
  <c r="H108"/>
  <c r="M107"/>
  <c r="M106" s="1"/>
  <c r="J107"/>
  <c r="I107"/>
  <c r="I106" s="1"/>
  <c r="H107"/>
  <c r="N104"/>
  <c r="N103"/>
  <c r="N101"/>
  <c r="N100"/>
  <c r="M100"/>
  <c r="L100"/>
  <c r="K100"/>
  <c r="J100"/>
  <c r="I100"/>
  <c r="H100"/>
  <c r="N98"/>
  <c r="N97"/>
  <c r="M97"/>
  <c r="L97"/>
  <c r="K97"/>
  <c r="J97"/>
  <c r="J78" s="1"/>
  <c r="N95"/>
  <c r="N94"/>
  <c r="M94"/>
  <c r="L94"/>
  <c r="K94"/>
  <c r="N92"/>
  <c r="N91" s="1"/>
  <c r="N89"/>
  <c r="N88"/>
  <c r="M88"/>
  <c r="L88"/>
  <c r="K88"/>
  <c r="J88"/>
  <c r="I88"/>
  <c r="H88"/>
  <c r="N86"/>
  <c r="N85"/>
  <c r="M85"/>
  <c r="L85"/>
  <c r="K85"/>
  <c r="M84"/>
  <c r="M83" s="1"/>
  <c r="L84"/>
  <c r="K84"/>
  <c r="K83" s="1"/>
  <c r="H84"/>
  <c r="N83"/>
  <c r="N82" s="1"/>
  <c r="L83"/>
  <c r="H83"/>
  <c r="N80"/>
  <c r="N79" s="1"/>
  <c r="N77"/>
  <c r="N76"/>
  <c r="M76"/>
  <c r="L76"/>
  <c r="K76"/>
  <c r="H75"/>
  <c r="H73" s="1"/>
  <c r="N74"/>
  <c r="H74"/>
  <c r="N73"/>
  <c r="M73"/>
  <c r="L73"/>
  <c r="K73"/>
  <c r="J73"/>
  <c r="I73"/>
  <c r="J71"/>
  <c r="I71"/>
  <c r="H71"/>
  <c r="N70"/>
  <c r="J70"/>
  <c r="I70"/>
  <c r="H70"/>
  <c r="N69"/>
  <c r="M69"/>
  <c r="L69"/>
  <c r="K69"/>
  <c r="N68"/>
  <c r="M68"/>
  <c r="L68"/>
  <c r="K68"/>
  <c r="J68"/>
  <c r="I68"/>
  <c r="H68"/>
  <c r="N67"/>
  <c r="N66" s="1"/>
  <c r="N65"/>
  <c r="N64" s="1"/>
  <c r="M62"/>
  <c r="L62"/>
  <c r="K62"/>
  <c r="H62"/>
  <c r="M61"/>
  <c r="M60" s="1"/>
  <c r="L61"/>
  <c r="L60" s="1"/>
  <c r="K61"/>
  <c r="K60" s="1"/>
  <c r="H61"/>
  <c r="N60"/>
  <c r="N59" s="1"/>
  <c r="H60"/>
  <c r="L59"/>
  <c r="K59"/>
  <c r="N57"/>
  <c r="N56" s="1"/>
  <c r="M55"/>
  <c r="M54" s="1"/>
  <c r="L55"/>
  <c r="L54" s="1"/>
  <c r="K55"/>
  <c r="H55"/>
  <c r="N54"/>
  <c r="K54"/>
  <c r="H54"/>
  <c r="M53"/>
  <c r="M52" s="1"/>
  <c r="L53"/>
  <c r="L49" s="1"/>
  <c r="K53"/>
  <c r="K52" s="1"/>
  <c r="H53"/>
  <c r="H51" s="1"/>
  <c r="H50" s="1"/>
  <c r="N52"/>
  <c r="L52"/>
  <c r="H52"/>
  <c r="N51"/>
  <c r="N50" s="1"/>
  <c r="J51"/>
  <c r="J50" s="1"/>
  <c r="I51"/>
  <c r="I50" s="1"/>
  <c r="K49"/>
  <c r="K10" s="1"/>
  <c r="H49"/>
  <c r="H48" s="1"/>
  <c r="J48"/>
  <c r="J47" s="1"/>
  <c r="I48"/>
  <c r="N47"/>
  <c r="I47"/>
  <c r="N46"/>
  <c r="M46"/>
  <c r="L46"/>
  <c r="K46"/>
  <c r="K44" s="1"/>
  <c r="M45"/>
  <c r="L45"/>
  <c r="K45"/>
  <c r="J44"/>
  <c r="J43" s="1"/>
  <c r="J42" s="1"/>
  <c r="I44"/>
  <c r="I43" s="1"/>
  <c r="I42" s="1"/>
  <c r="H44"/>
  <c r="N39"/>
  <c r="N38" s="1"/>
  <c r="N37" s="1"/>
  <c r="N35"/>
  <c r="N34" s="1"/>
  <c r="N33" s="1"/>
  <c r="N32"/>
  <c r="N31" s="1"/>
  <c r="M30"/>
  <c r="L30"/>
  <c r="L72" s="1"/>
  <c r="K30"/>
  <c r="J30"/>
  <c r="J87" s="1"/>
  <c r="I30"/>
  <c r="I87" s="1"/>
  <c r="H30"/>
  <c r="H87" s="1"/>
  <c r="N28"/>
  <c r="N27" s="1"/>
  <c r="N26" s="1"/>
  <c r="H28"/>
  <c r="H27"/>
  <c r="M26"/>
  <c r="L26"/>
  <c r="K26"/>
  <c r="K15" s="1"/>
  <c r="J26"/>
  <c r="J15" s="1"/>
  <c r="I26"/>
  <c r="I15" s="1"/>
  <c r="I10" s="1"/>
  <c r="H26"/>
  <c r="H15" s="1"/>
  <c r="N22"/>
  <c r="N20"/>
  <c r="N19"/>
  <c r="N18" s="1"/>
  <c r="M17"/>
  <c r="L17"/>
  <c r="K17"/>
  <c r="M16"/>
  <c r="L16"/>
  <c r="K16"/>
  <c r="J16"/>
  <c r="I16"/>
  <c r="H16"/>
  <c r="M15"/>
  <c r="N14"/>
  <c r="N13" s="1"/>
  <c r="N12" s="1"/>
  <c r="N11" s="1"/>
  <c r="H14"/>
  <c r="H12" s="1"/>
  <c r="H9" s="1"/>
  <c r="H13"/>
  <c r="M12"/>
  <c r="L12"/>
  <c r="K12"/>
  <c r="J12"/>
  <c r="J9" s="1"/>
  <c r="I12"/>
  <c r="I38" i="114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I26" s="1"/>
  <c r="H27"/>
  <c r="G27"/>
  <c r="G26" s="1"/>
  <c r="F27"/>
  <c r="E27"/>
  <c r="E26" s="1"/>
  <c r="D27"/>
  <c r="J26"/>
  <c r="H26"/>
  <c r="F26"/>
  <c r="D26"/>
  <c r="I25"/>
  <c r="H25"/>
  <c r="G25"/>
  <c r="F25"/>
  <c r="E25"/>
  <c r="D25"/>
  <c r="I23"/>
  <c r="H23"/>
  <c r="G23"/>
  <c r="F23"/>
  <c r="E23"/>
  <c r="D23"/>
  <c r="J22"/>
  <c r="I22"/>
  <c r="H22"/>
  <c r="G22"/>
  <c r="D22"/>
  <c r="I21"/>
  <c r="H21"/>
  <c r="G21"/>
  <c r="D21"/>
  <c r="J20"/>
  <c r="I20"/>
  <c r="H20"/>
  <c r="G20"/>
  <c r="D20"/>
  <c r="J18"/>
  <c r="J17" s="1"/>
  <c r="I18"/>
  <c r="H18"/>
  <c r="H17" s="1"/>
  <c r="G18"/>
  <c r="F18"/>
  <c r="F17" s="1"/>
  <c r="E18"/>
  <c r="D18"/>
  <c r="D17" s="1"/>
  <c r="I17"/>
  <c r="G17"/>
  <c r="E17"/>
  <c r="J16"/>
  <c r="I16"/>
  <c r="H16"/>
  <c r="G16"/>
  <c r="J15"/>
  <c r="I15"/>
  <c r="H15"/>
  <c r="G15"/>
  <c r="F15"/>
  <c r="E15"/>
  <c r="D15"/>
  <c r="J14"/>
  <c r="J13"/>
  <c r="J12"/>
  <c r="I12"/>
  <c r="H12"/>
  <c r="G12"/>
  <c r="F12"/>
  <c r="E12"/>
  <c r="D12"/>
  <c r="J11"/>
  <c r="I11"/>
  <c r="H11"/>
  <c r="G11"/>
  <c r="F11"/>
  <c r="E11"/>
  <c r="D11"/>
  <c r="J10"/>
  <c r="I9"/>
  <c r="H9"/>
  <c r="G9"/>
  <c r="F9"/>
  <c r="E9"/>
  <c r="D9"/>
  <c r="H110" i="110" l="1"/>
  <c r="H106"/>
  <c r="H109"/>
  <c r="H97"/>
  <c r="H78" s="1"/>
  <c r="H76" s="1"/>
  <c r="J153" i="113"/>
  <c r="K165"/>
  <c r="K129" s="1"/>
  <c r="K126" s="1"/>
  <c r="K125" s="1"/>
  <c r="F179"/>
  <c r="H9"/>
  <c r="I153"/>
  <c r="J179"/>
  <c r="G101"/>
  <c r="I9"/>
  <c r="K14"/>
  <c r="I29"/>
  <c r="F92"/>
  <c r="F73" s="1"/>
  <c r="F71" s="1"/>
  <c r="L203"/>
  <c r="L199" s="1"/>
  <c r="L191" s="1"/>
  <c r="L210"/>
  <c r="G72"/>
  <c r="L229"/>
  <c r="L228" s="1"/>
  <c r="J192"/>
  <c r="J191" s="1"/>
  <c r="L65"/>
  <c r="L89"/>
  <c r="K183" i="110"/>
  <c r="K184"/>
  <c r="K182"/>
  <c r="M183"/>
  <c r="M184"/>
  <c r="M182"/>
  <c r="J10"/>
  <c r="M49"/>
  <c r="J106"/>
  <c r="N107"/>
  <c r="N106" s="1"/>
  <c r="I109"/>
  <c r="L146"/>
  <c r="M146"/>
  <c r="J179"/>
  <c r="J14" i="113"/>
  <c r="G9"/>
  <c r="I14"/>
  <c r="K34"/>
  <c r="I40"/>
  <c r="L95"/>
  <c r="F101"/>
  <c r="H101"/>
  <c r="H104"/>
  <c r="I143"/>
  <c r="I129" s="1"/>
  <c r="I126" s="1"/>
  <c r="I125" s="1"/>
  <c r="L150"/>
  <c r="F153"/>
  <c r="F147" s="1"/>
  <c r="J210"/>
  <c r="L211"/>
  <c r="F80"/>
  <c r="F81"/>
  <c r="H80"/>
  <c r="H81"/>
  <c r="J9"/>
  <c r="J29"/>
  <c r="F72"/>
  <c r="H71"/>
  <c r="H72"/>
  <c r="I180"/>
  <c r="I181"/>
  <c r="I179"/>
  <c r="K180"/>
  <c r="K181"/>
  <c r="K179"/>
  <c r="F9"/>
  <c r="L34"/>
  <c r="L29" s="1"/>
  <c r="J40"/>
  <c r="I64"/>
  <c r="K64"/>
  <c r="J106"/>
  <c r="J143"/>
  <c r="L143"/>
  <c r="H153"/>
  <c r="H147" s="1"/>
  <c r="L157"/>
  <c r="L153" s="1"/>
  <c r="J165"/>
  <c r="L166"/>
  <c r="L165" s="1"/>
  <c r="H176"/>
  <c r="I192"/>
  <c r="I191" s="1"/>
  <c r="L110"/>
  <c r="L109" s="1"/>
  <c r="L179"/>
  <c r="I210"/>
  <c r="K210"/>
  <c r="L14"/>
  <c r="L15"/>
  <c r="G81"/>
  <c r="G80"/>
  <c r="F105"/>
  <c r="F104"/>
  <c r="L131"/>
  <c r="G104"/>
  <c r="I106"/>
  <c r="K106"/>
  <c r="G176"/>
  <c r="J76" i="110"/>
  <c r="J77"/>
  <c r="L44"/>
  <c r="L10"/>
  <c r="L43"/>
  <c r="K9"/>
  <c r="K132"/>
  <c r="K129" s="1"/>
  <c r="K128" s="1"/>
  <c r="L132"/>
  <c r="L129" s="1"/>
  <c r="L128" s="1"/>
  <c r="N182"/>
  <c r="K215"/>
  <c r="M215"/>
  <c r="N204"/>
  <c r="I9"/>
  <c r="L15"/>
  <c r="N49"/>
  <c r="N45" s="1"/>
  <c r="K72"/>
  <c r="K43" s="1"/>
  <c r="K42" s="1"/>
  <c r="M72"/>
  <c r="N72"/>
  <c r="L111"/>
  <c r="M168"/>
  <c r="M132" s="1"/>
  <c r="M129" s="1"/>
  <c r="M128" s="1"/>
  <c r="K195"/>
  <c r="K194" s="1"/>
  <c r="M195"/>
  <c r="M194" s="1"/>
  <c r="N16"/>
  <c r="N15" s="1"/>
  <c r="N146"/>
  <c r="H43"/>
  <c r="H42" s="1"/>
  <c r="H47"/>
  <c r="N30"/>
  <c r="N29" s="1"/>
  <c r="N10" s="1"/>
  <c r="N9" s="1"/>
  <c r="H77"/>
  <c r="N134"/>
  <c r="H156"/>
  <c r="H150" s="1"/>
  <c r="N160"/>
  <c r="N156" s="1"/>
  <c r="N169"/>
  <c r="N224"/>
  <c r="N223" s="1"/>
  <c r="N215" s="1"/>
  <c r="H10"/>
  <c r="N194"/>
  <c r="H86"/>
  <c r="H85"/>
  <c r="J86"/>
  <c r="J85"/>
  <c r="I85"/>
  <c r="I86"/>
  <c r="N63"/>
  <c r="N44" s="1"/>
  <c r="N43" s="1"/>
  <c r="N114"/>
  <c r="I97"/>
  <c r="I78" s="1"/>
  <c r="I179"/>
  <c r="J25" i="114"/>
  <c r="L30" i="113" l="1"/>
  <c r="L64"/>
  <c r="L9" s="1"/>
  <c r="L130"/>
  <c r="L129" s="1"/>
  <c r="M10" i="110"/>
  <c r="M9" s="1"/>
  <c r="M44"/>
  <c r="M43"/>
  <c r="M42" s="1"/>
  <c r="M247" s="1"/>
  <c r="K29" i="113"/>
  <c r="K9"/>
  <c r="J129"/>
  <c r="J126" s="1"/>
  <c r="J125" s="1"/>
  <c r="L9" i="110"/>
  <c r="L42"/>
  <c r="N133"/>
  <c r="N132" s="1"/>
  <c r="N42" s="1"/>
  <c r="N247" s="1"/>
  <c r="I76"/>
  <c r="I77"/>
  <c r="L247"/>
  <c r="K247"/>
  <c r="M207" i="113"/>
  <c r="M205"/>
  <c r="L238" l="1"/>
  <c r="N30"/>
  <c r="N29" l="1"/>
  <c r="N31" s="1"/>
  <c r="L66" i="75" l="1"/>
  <c r="K66"/>
  <c r="J66"/>
  <c r="I66"/>
  <c r="H66"/>
  <c r="G66"/>
  <c r="P38" i="110" l="1"/>
  <c r="P40" s="1"/>
  <c r="P64" i="75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8"/>
  <c r="L57"/>
  <c r="K57"/>
  <c r="F57"/>
  <c r="E57"/>
  <c r="D57"/>
  <c r="J57" l="1"/>
  <c r="G57"/>
  <c r="I57"/>
  <c r="N58"/>
  <c r="P58"/>
  <c r="P57"/>
  <c r="O57" s="1"/>
  <c r="M58"/>
  <c r="J56"/>
  <c r="I56" s="1"/>
  <c r="H56"/>
  <c r="L54"/>
  <c r="L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K53" l="1"/>
  <c r="N57"/>
  <c r="M57" s="1"/>
  <c r="G56"/>
  <c r="G49" s="1"/>
  <c r="I50"/>
  <c r="F52"/>
  <c r="E52" s="1"/>
  <c r="D52" s="1"/>
  <c r="P51" s="1"/>
  <c r="O51" s="1"/>
  <c r="N51" s="1"/>
  <c r="M51" s="1"/>
  <c r="P56"/>
  <c r="O56" s="1"/>
  <c r="J49"/>
  <c r="I49" s="1"/>
  <c r="H49" s="1"/>
  <c r="K47"/>
  <c r="L47" s="1"/>
  <c r="F47"/>
  <c r="E47"/>
  <c r="D47"/>
  <c r="P49" l="1"/>
  <c r="P48"/>
  <c r="N56"/>
  <c r="O49"/>
  <c r="J46"/>
  <c r="F46"/>
  <c r="E46"/>
  <c r="E45" s="1"/>
  <c r="D46"/>
  <c r="D45" s="1"/>
  <c r="I45"/>
  <c r="H45"/>
  <c r="H44" s="1"/>
  <c r="G45"/>
  <c r="F45" s="1"/>
  <c r="P46" l="1"/>
  <c r="P45" s="1"/>
  <c r="N46"/>
  <c r="K46"/>
  <c r="K45" s="1"/>
  <c r="O46"/>
  <c r="M46"/>
  <c r="G44"/>
  <c r="F44" s="1"/>
  <c r="E44" s="1"/>
  <c r="D44" s="1"/>
  <c r="J45"/>
  <c r="M56"/>
  <c r="N49"/>
  <c r="O48"/>
  <c r="N48" s="1"/>
  <c r="K42"/>
  <c r="F42" s="1"/>
  <c r="E42" s="1"/>
  <c r="D42" s="1"/>
  <c r="L46" l="1"/>
  <c r="O45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P34"/>
  <c r="O34"/>
  <c r="N34"/>
  <c r="M34"/>
  <c r="K34"/>
  <c r="P33" s="1"/>
  <c r="O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L32"/>
  <c r="G39"/>
  <c r="D31"/>
  <c r="P30" s="1"/>
  <c r="O30" s="1"/>
  <c r="N30" s="1"/>
  <c r="M30" s="1"/>
  <c r="N33"/>
  <c r="M33" s="1"/>
  <c r="E35"/>
  <c r="D35" s="1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K29" l="1"/>
  <c r="L29" s="1"/>
  <c r="P29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E11"/>
  <c r="D11"/>
  <c r="G10"/>
  <c r="O11" l="1"/>
  <c r="F18"/>
  <c r="M29"/>
  <c r="M24" s="1"/>
  <c r="L24" s="1"/>
  <c r="N24"/>
  <c r="L14"/>
  <c r="P10"/>
  <c r="O10" s="1"/>
  <c r="N10" s="1"/>
  <c r="M10" s="1"/>
  <c r="F11"/>
  <c r="F10" s="1"/>
  <c r="F9" s="1"/>
  <c r="I11"/>
  <c r="M11"/>
  <c r="L23"/>
  <c r="M22"/>
  <c r="M21" s="1"/>
  <c r="E10"/>
  <c r="D10" s="1"/>
  <c r="D9" s="1"/>
  <c r="J66" i="59"/>
  <c r="J65"/>
  <c r="H65"/>
  <c r="J63"/>
  <c r="H63"/>
  <c r="J61"/>
  <c r="H61"/>
  <c r="J59"/>
  <c r="B58"/>
  <c r="H58" s="1"/>
  <c r="H57"/>
  <c r="H56"/>
  <c r="O9" i="75" l="1"/>
  <c r="N9" s="1"/>
  <c r="E9"/>
  <c r="F61"/>
  <c r="M9"/>
  <c r="P9"/>
  <c r="P65" s="1"/>
  <c r="O65" s="1"/>
  <c r="N65" s="1"/>
  <c r="H55" i="59"/>
  <c r="H54"/>
  <c r="H53"/>
  <c r="B52"/>
  <c r="J50"/>
  <c r="H49"/>
  <c r="B49"/>
  <c r="B48"/>
  <c r="J46"/>
  <c r="H45"/>
  <c r="H44"/>
  <c r="H42"/>
  <c r="H41"/>
  <c r="J38"/>
  <c r="J62" s="1"/>
  <c r="H37"/>
  <c r="H36"/>
  <c r="H35"/>
  <c r="H46" l="1"/>
  <c r="H40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4"/>
  <c r="H5" s="1"/>
  <c r="H9" l="1"/>
  <c r="J5"/>
  <c r="H22"/>
  <c r="H26" s="1"/>
  <c r="H32" s="1"/>
  <c r="D65" i="75"/>
  <c r="D63"/>
  <c r="P62" s="1"/>
  <c r="O62" s="1"/>
  <c r="N62" s="1"/>
  <c r="M62" s="1"/>
  <c r="P39" i="110"/>
  <c r="P41" s="1"/>
  <c r="J31" i="59" l="1"/>
  <c r="L12" i="114"/>
  <c r="T73" i="110" l="1"/>
  <c r="H16" i="59" l="1"/>
  <c r="H27"/>
  <c r="J27" s="1"/>
  <c r="H33"/>
  <c r="J33"/>
  <c r="H10"/>
  <c r="J10"/>
  <c r="K15" i="75"/>
  <c r="L15" s="1"/>
  <c r="L11" s="1"/>
  <c r="L10" s="1"/>
  <c r="J13"/>
  <c r="K13"/>
  <c r="L13"/>
  <c r="J16"/>
  <c r="K16"/>
  <c r="L16"/>
  <c r="K17"/>
  <c r="L17" s="1"/>
  <c r="K18"/>
  <c r="L18"/>
  <c r="K22"/>
  <c r="L22"/>
  <c r="L21"/>
  <c r="I35"/>
  <c r="J35" s="1"/>
  <c r="K35" s="1"/>
  <c r="L35" s="1"/>
  <c r="K21"/>
  <c r="J11"/>
  <c r="J10"/>
  <c r="J40"/>
  <c r="J39" s="1"/>
  <c r="I10"/>
  <c r="I9" s="1"/>
  <c r="I65" s="1"/>
  <c r="H10"/>
  <c r="J16" i="59"/>
  <c r="J68"/>
  <c r="J70"/>
  <c r="J72" s="1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/>
  <c r="K40"/>
  <c r="K39" s="1"/>
  <c r="J37"/>
  <c r="K37"/>
  <c r="L37"/>
  <c r="J38"/>
  <c r="K38" s="1"/>
  <c r="L38" s="1"/>
  <c r="J36"/>
  <c r="K36" s="1"/>
  <c r="L36" s="1"/>
  <c r="H65"/>
  <c r="G9"/>
  <c r="G65" s="1"/>
  <c r="H67"/>
  <c r="H69"/>
  <c r="L9" l="1"/>
  <c r="L65" s="1"/>
  <c r="G69"/>
  <c r="G67"/>
  <c r="J9"/>
  <c r="I69"/>
  <c r="I67"/>
  <c r="K11"/>
  <c r="K10" s="1"/>
  <c r="K9" s="1"/>
  <c r="K65" s="1"/>
  <c r="R40" l="1"/>
  <c r="J65"/>
  <c r="K69"/>
  <c r="K67"/>
  <c r="L67"/>
  <c r="L69"/>
  <c r="J67" l="1"/>
  <c r="J69"/>
  <c r="J72"/>
  <c r="J73" s="1"/>
  <c r="J9" i="114" l="1"/>
  <c r="J38" s="1"/>
</calcChain>
</file>

<file path=xl/sharedStrings.xml><?xml version="1.0" encoding="utf-8"?>
<sst xmlns="http://schemas.openxmlformats.org/spreadsheetml/2006/main" count="2478" uniqueCount="633">
  <si>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</si>
  <si>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</si>
  <si>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</si>
  <si>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</si>
  <si>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</si>
  <si>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</si>
  <si>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</si>
  <si>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</si>
  <si>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</si>
  <si>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</si>
  <si>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</si>
  <si>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</si>
  <si>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</si>
  <si>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</si>
  <si>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</si>
  <si>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</si>
  <si>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</si>
  <si>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</si>
  <si>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</si>
  <si>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</si>
  <si>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</si>
  <si>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</si>
  <si>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</si>
  <si>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</si>
  <si>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</si>
  <si>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</si>
  <si>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</si>
  <si>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</si>
  <si>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</si>
  <si>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</si>
  <si>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</si>
  <si>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</si>
  <si>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</si>
  <si>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</si>
  <si>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</si>
  <si>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</si>
  <si>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</si>
  <si>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</si>
  <si>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</si>
  <si>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</si>
  <si>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</si>
  <si>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</si>
  <si>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</si>
  <si>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</si>
  <si>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</si>
  <si>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</si>
  <si>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</si>
  <si>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</si>
  <si>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</si>
  <si>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</si>
  <si>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</si>
  <si>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</si>
  <si>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</si>
  <si>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</si>
  <si>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</si>
  <si>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</si>
  <si>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</si>
  <si>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</si>
  <si>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</si>
  <si>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</si>
  <si>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</si>
  <si>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</si>
  <si>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</si>
  <si>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</si>
  <si>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</si>
  <si>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</si>
  <si>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</si>
  <si>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</si>
  <si>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</si>
  <si>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</si>
  <si>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</si>
  <si>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</si>
  <si>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</si>
  <si>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</si>
  <si>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</si>
  <si>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</si>
  <si>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</si>
  <si>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</si>
  <si>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</si>
  <si>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</si>
  <si>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</si>
  <si>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</si>
  <si>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</si>
  <si>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</si>
  <si>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</si>
  <si>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</si>
  <si>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</si>
  <si>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</si>
  <si>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</si>
  <si>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</si>
  <si>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</si>
  <si>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</si>
  <si>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</si>
  <si>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</si>
  <si>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</si>
  <si>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</si>
  <si>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</si>
  <si>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</si>
  <si>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</si>
  <si>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</si>
  <si>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</si>
  <si>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</si>
  <si>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</si>
  <si>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</si>
  <si>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</si>
  <si>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</si>
  <si>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</si>
  <si>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</si>
  <si>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</si>
  <si>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</si>
  <si>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</si>
  <si>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</si>
  <si>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</si>
  <si>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</si>
  <si>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</si>
  <si>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</si>
  <si>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</si>
  <si>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</si>
  <si>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</si>
  <si>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</si>
  <si>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</si>
  <si>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</si>
  <si>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</si>
  <si>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</si>
  <si>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</si>
  <si>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</si>
  <si>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</si>
  <si>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</si>
  <si>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</si>
  <si>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</si>
  <si>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</si>
  <si>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</si>
  <si>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</si>
  <si>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</si>
  <si>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</si>
  <si>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</si>
  <si>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</si>
  <si>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</si>
  <si>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</si>
  <si>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</si>
  <si>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</si>
  <si>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</si>
  <si>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</si>
  <si>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</si>
  <si>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</si>
  <si>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</si>
  <si>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</si>
  <si>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</si>
  <si>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</si>
  <si>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</si>
  <si>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</si>
  <si>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</si>
  <si>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</si>
  <si>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</si>
  <si>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</si>
  <si>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</si>
  <si>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</si>
  <si>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</si>
  <si>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</si>
  <si>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</si>
  <si>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</si>
  <si>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</si>
  <si>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</si>
  <si>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</si>
  <si>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</si>
  <si>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</si>
  <si>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</si>
  <si>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</si>
  <si>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</si>
  <si>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</si>
  <si>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</si>
  <si>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</si>
  <si>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</si>
  <si>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</si>
  <si>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</si>
  <si>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</si>
  <si>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</si>
  <si>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</si>
  <si>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</si>
  <si>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</si>
  <si>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</si>
  <si>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</si>
  <si>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</si>
  <si>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</si>
  <si>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</si>
  <si>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</si>
  <si>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</si>
  <si>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</si>
  <si>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</si>
  <si>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</si>
  <si>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</si>
  <si>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</si>
  <si>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</si>
  <si>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</si>
  <si>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</si>
  <si>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</si>
  <si>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</si>
  <si>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</si>
  <si>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</si>
  <si>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</si>
  <si>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</si>
  <si>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</si>
  <si>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</si>
  <si>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</si>
  <si>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</si>
  <si>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</si>
  <si>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</si>
  <si>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</si>
  <si>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</si>
  <si>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</si>
  <si>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</si>
  <si>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</si>
  <si>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</si>
  <si>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</si>
  <si>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</si>
  <si>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</si>
  <si>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</si>
  <si>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</si>
  <si>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</si>
  <si>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</si>
  <si>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</si>
  <si>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</si>
  <si>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</si>
  <si>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</si>
  <si>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</si>
  <si>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</si>
  <si>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</si>
  <si>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</si>
  <si>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</si>
  <si>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</si>
  <si>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</si>
  <si>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</si>
  <si>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</si>
  <si>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</si>
  <si>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</si>
  <si>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</si>
  <si>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</si>
  <si>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</si>
  <si>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</si>
  <si>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</si>
  <si>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</si>
  <si>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</si>
  <si>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</si>
  <si>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</si>
  <si>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</si>
  <si>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</si>
  <si>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</si>
  <si>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</si>
  <si>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</si>
  <si>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</si>
  <si>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</si>
  <si>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</si>
  <si>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</si>
  <si>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</si>
  <si>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</si>
  <si>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</si>
  <si>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</si>
  <si>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</si>
  <si>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</si>
  <si>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</si>
  <si>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</si>
  <si>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</si>
  <si>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</si>
  <si>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</si>
  <si>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</si>
  <si>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</si>
  <si>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</si>
  <si>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</si>
  <si>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</si>
  <si>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</si>
  <si>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</si>
  <si>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</si>
  <si>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</si>
  <si>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</si>
  <si>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</si>
  <si>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</si>
  <si>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</si>
  <si>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</si>
  <si>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</si>
  <si>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</si>
  <si>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</si>
  <si>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</si>
  <si>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</si>
  <si>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</si>
  <si>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</si>
  <si>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</si>
  <si>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</si>
  <si>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</si>
  <si>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</si>
  <si>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</si>
  <si>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</si>
  <si>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</si>
  <si>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</si>
  <si>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</si>
  <si>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</si>
  <si>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</si>
  <si>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</si>
  <si>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</si>
  <si>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</si>
  <si>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</si>
  <si>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</si>
  <si>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</si>
  <si>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</si>
  <si>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</si>
  <si>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</si>
  <si>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</si>
  <si>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</si>
  <si>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</si>
  <si>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</si>
  <si>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</si>
  <si>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</si>
  <si>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</si>
  <si>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</si>
  <si>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</si>
  <si>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</si>
  <si>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</si>
  <si>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</si>
  <si>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</si>
  <si>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</si>
  <si>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</si>
  <si>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</si>
  <si>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</si>
  <si>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</si>
  <si>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</si>
  <si>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</si>
  <si>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</si>
  <si>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</si>
  <si>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</si>
  <si>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</si>
  <si>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</si>
  <si>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</si>
  <si>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</si>
  <si>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</si>
  <si>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</si>
  <si>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</si>
  <si>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</si>
  <si>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</si>
  <si>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</si>
  <si>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</si>
  <si>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</si>
  <si>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</si>
  <si>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</si>
  <si>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</si>
  <si>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</si>
  <si>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</si>
  <si>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</si>
  <si>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</si>
  <si>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</si>
  <si>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</si>
  <si>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</si>
  <si>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</si>
  <si>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</si>
  <si>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</si>
  <si>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</si>
  <si>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</si>
  <si>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4.1.2.2.1.1</t>
  </si>
  <si>
    <t>4.1.3.1.1.1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</si>
  <si>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</si>
  <si>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</si>
  <si>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</si>
  <si>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</si>
  <si>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</si>
  <si>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</si>
  <si>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</si>
  <si>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</si>
  <si>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</si>
  <si>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</si>
  <si>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</si>
  <si>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</si>
  <si>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</si>
  <si>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</si>
  <si>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</si>
  <si>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</si>
  <si>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</si>
  <si>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</si>
  <si>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</si>
  <si>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</si>
  <si>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</si>
  <si>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</si>
  <si>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</si>
  <si>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</si>
  <si>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</si>
  <si>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</si>
  <si>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</si>
  <si>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</si>
  <si>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</si>
  <si>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</si>
  <si>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</si>
  <si>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</si>
  <si>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</si>
  <si>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</si>
  <si>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</si>
  <si>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</si>
  <si>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</si>
  <si>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</si>
  <si>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</si>
  <si>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</si>
  <si>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</si>
  <si>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</si>
  <si>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</si>
  <si>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</si>
  <si>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</si>
  <si>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</si>
  <si>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</si>
  <si>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</si>
  <si>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</si>
  <si>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</si>
  <si>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</si>
  <si>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</si>
  <si>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</si>
  <si>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</si>
  <si>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</si>
  <si>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</si>
  <si>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</si>
  <si>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</si>
  <si>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</si>
  <si>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</si>
  <si>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</si>
  <si>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</si>
  <si>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</si>
  <si>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</si>
  <si>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</si>
  <si>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</si>
  <si>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</si>
  <si>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4.1.4</t>
  </si>
  <si>
    <t>4.1.4.1</t>
  </si>
  <si>
    <t>4.1.4.1.1</t>
  </si>
  <si>
    <t>4.1.4.1.1.1</t>
  </si>
  <si>
    <t>4.1.4.2</t>
  </si>
  <si>
    <t>4.1.4.2.1</t>
  </si>
  <si>
    <t>4.1.4.2.1.1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</si>
  <si>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</si>
  <si>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</si>
  <si>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</si>
  <si>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</si>
  <si>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</si>
  <si>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</si>
  <si>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</si>
  <si>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</si>
  <si>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</si>
  <si>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</si>
  <si>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</si>
  <si>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</si>
  <si>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</si>
  <si>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</si>
  <si>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</si>
  <si>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</si>
  <si>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</si>
  <si>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</si>
  <si>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</si>
  <si>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</si>
  <si>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</si>
  <si>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</si>
  <si>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</si>
  <si>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</si>
  <si>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</si>
  <si>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</si>
  <si>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</si>
  <si>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</si>
  <si>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</si>
  <si>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</si>
  <si>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</si>
  <si>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</si>
  <si>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</si>
  <si>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</si>
  <si>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</si>
  <si>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</si>
  <si>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</si>
  <si>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</si>
  <si>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</si>
  <si>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</si>
  <si>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</si>
  <si>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</si>
  <si>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</si>
  <si>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</si>
  <si>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</si>
  <si>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</si>
  <si>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</si>
  <si>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</si>
  <si>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</si>
  <si>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</si>
  <si>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</si>
  <si>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</si>
  <si>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</si>
  <si>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</si>
  <si>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</si>
  <si>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</si>
  <si>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</si>
  <si>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</si>
  <si>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</si>
  <si>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</si>
  <si>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</si>
  <si>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</si>
  <si>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</si>
  <si>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</si>
  <si>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</si>
  <si>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</si>
  <si>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</si>
  <si>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</si>
  <si>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</si>
  <si>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</si>
  <si>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</si>
  <si>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</si>
  <si>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</si>
  <si>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</si>
  <si>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</si>
  <si>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</si>
  <si>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</si>
  <si>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</si>
  <si>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</si>
  <si>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</si>
  <si>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</si>
  <si>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</si>
  <si>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</si>
  <si>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</si>
  <si>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</si>
  <si>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</si>
  <si>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</si>
  <si>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</si>
  <si>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</si>
  <si>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</si>
  <si>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</si>
  <si>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</si>
  <si>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Социальное обеспечение и иные выплаты населению</t>
  </si>
  <si>
    <t>4.1.1.1.1</t>
  </si>
  <si>
    <t>60000 0013 2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</si>
  <si>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</si>
  <si>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</si>
  <si>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</si>
  <si>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</si>
  <si>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</si>
  <si>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</si>
  <si>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</si>
  <si>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Проведение оплачиваемых общественных работ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</si>
  <si>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</si>
  <si>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</si>
  <si>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</si>
  <si>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</si>
  <si>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</si>
  <si>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</si>
  <si>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</si>
  <si>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</si>
  <si>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</si>
  <si>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</si>
  <si>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</si>
  <si>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</si>
  <si>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</si>
  <si>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</si>
  <si>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</si>
  <si>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7.1.1.1.1</t>
  </si>
  <si>
    <t>1.1.5.1</t>
  </si>
  <si>
    <t>1.1.5.1.1</t>
  </si>
  <si>
    <t>1.1.5.1.1.1</t>
  </si>
  <si>
    <t>Озеленение территорий, зеленых насаждений внутриквартального озеленения</t>
  </si>
  <si>
    <t>Расходы на выплаты персоналу в целях обеспечения выполнения функций муниципальными казенными учреждениями</t>
  </si>
  <si>
    <t>6.2.2</t>
  </si>
  <si>
    <t>Расходы по содержанию и обеспечению МКУ "Лисий Нос"</t>
  </si>
  <si>
    <t>00200 0001 2</t>
  </si>
  <si>
    <t>6.2.2.1</t>
  </si>
  <si>
    <t>6.2.2.1.1</t>
  </si>
  <si>
    <t>6.2.2.2</t>
  </si>
  <si>
    <t>6.2.2.2.1</t>
  </si>
  <si>
    <t>1.1.5.1.2</t>
  </si>
  <si>
    <t>1.1.5.1.2.1</t>
  </si>
  <si>
    <t>1.3.1</t>
  </si>
  <si>
    <t>1.3.6</t>
  </si>
  <si>
    <t>1.3.6.1</t>
  </si>
  <si>
    <t>1.3.6.1.1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</si>
  <si>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</si>
  <si>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4.1.5</t>
  </si>
  <si>
    <t>4.1.5.1</t>
  </si>
  <si>
    <t>4.1.5.1.1</t>
  </si>
  <si>
    <t>4.1.5.1.1.1</t>
  </si>
  <si>
    <t>4.1.5.2</t>
  </si>
  <si>
    <t>4.1.5.2.1</t>
  </si>
  <si>
    <t>4.1.5.2.1.1</t>
  </si>
  <si>
    <t>4.1.6</t>
  </si>
  <si>
    <t>4.1.6.1</t>
  </si>
  <si>
    <t>4.1.6.1.1</t>
  </si>
  <si>
    <t>4.1.6.1.1.1</t>
  </si>
  <si>
    <t>4.1.6.2</t>
  </si>
  <si>
    <t>4.1.6.2.1</t>
  </si>
  <si>
    <t>4.1.6.2.1.1</t>
  </si>
  <si>
    <t>4.1.6.3</t>
  </si>
  <si>
    <t>4.1.6.3.1</t>
  </si>
  <si>
    <t>4.1.6.3.1.1</t>
  </si>
  <si>
    <t>8.1.1.2</t>
  </si>
  <si>
    <t>8.1.1.2.1</t>
  </si>
  <si>
    <t xml:space="preserve">к решению Муниципального Совета МО пос. Лисий Нос </t>
  </si>
  <si>
    <t>Иные бюджетные ассигнования</t>
  </si>
  <si>
    <t>Уплата налогов, сборов и иных платежей</t>
  </si>
  <si>
    <t>6.2.2.3</t>
  </si>
  <si>
    <t>6.2.2.3.1</t>
  </si>
  <si>
    <t xml:space="preserve">Обеспечение избирательной комиссии </t>
  </si>
  <si>
    <t>0020100010</t>
  </si>
  <si>
    <t>Функционирование Председателя избирательной комиссии  внутригородского МО пос.Лисий Нос</t>
  </si>
  <si>
    <t>0020 10001 0</t>
  </si>
  <si>
    <t>Прочая закупка товаров, работ и услуг</t>
  </si>
  <si>
    <t>Закупка товаров, работ и услуг для государственных (муниципальных) нужд</t>
  </si>
  <si>
    <t>50</t>
  </si>
  <si>
    <t>Иные закупки товаров, работ и услуг для обеспечения государственных (муниципальных) нужд</t>
  </si>
  <si>
    <t>Гражданская оборона</t>
  </si>
  <si>
    <t>51001 0010 0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</si>
  <si>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</si>
  <si>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</si>
  <si>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Исполнение судебных актов</t>
  </si>
  <si>
    <t>830</t>
  </si>
  <si>
    <t>Уборка территорий , тупиков и проездов</t>
  </si>
  <si>
    <t>Главный распорядитель бюджетных средств - Избирательная комиссия муниципального образования п.Лисий Нос (ГРБС)</t>
  </si>
  <si>
    <t>Содержание и обеспечение деятельности Избирательной комиссии муниципального образования</t>
  </si>
  <si>
    <t>0020 100010</t>
  </si>
  <si>
    <t>1.3.1.2</t>
  </si>
  <si>
    <t>3.1.1.1.2</t>
  </si>
  <si>
    <t>51002 0020 0</t>
  </si>
  <si>
    <t>3.2.2.1</t>
  </si>
  <si>
    <t>3.2.2.1.1</t>
  </si>
  <si>
    <t>4.1.3.2</t>
  </si>
  <si>
    <t>4.1.3.2.1</t>
  </si>
  <si>
    <t>Уборка территорий, тупиков и проездов</t>
  </si>
  <si>
    <t>4.1.6.2.2</t>
  </si>
  <si>
    <t>4.1.6.2.2.1</t>
  </si>
  <si>
    <t>Размещение и содержание наружной инфйормации в части указателей, информационных щитов и стендов</t>
  </si>
  <si>
    <t>60000 0016 4</t>
  </si>
  <si>
    <t>6.1.1.2</t>
  </si>
  <si>
    <t>6.1.1.2.1</t>
  </si>
  <si>
    <t>6.1.1.2.1.1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</si>
  <si>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2021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</si>
  <si>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2021 год</t>
  </si>
  <si>
    <t xml:space="preserve"> РАСХОДОВ МЕСТНОГО БЮДЖЕТА МУНИЦИПАЛЬНОГО ОБРАЗОВАНИЯ ПОСЕЛОК ЛИСИЙ НОС НА 2021 год</t>
  </si>
  <si>
    <t>4.1.6.4</t>
  </si>
  <si>
    <t>4.1.6.4.1.1.</t>
  </si>
  <si>
    <t>1.2.1.1.2.2</t>
  </si>
  <si>
    <t>1.2.1.1.2.3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</si>
</sst>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8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9"/>
      <name val="Arial Narrow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9" tint="0.39997558519241921"/>
      <name val="Times New Roman"/>
      <family val="1"/>
      <charset val="204"/>
    </font>
    <font>
      <sz val="9"/>
      <color theme="9" tint="0.399975585192419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54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9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164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8" fontId="13" fillId="0" borderId="16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6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168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164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8" fontId="13" fillId="0" borderId="21" xfId="5" applyNumberFormat="1" applyFont="1" applyFill="1" applyBorder="1" applyAlignment="1" applyProtection="1">
      <alignment horizontal="right" vertical="top"/>
    </xf>
    <xf numFmtId="168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9" fontId="10" fillId="0" borderId="15" xfId="5" applyNumberFormat="1" applyFill="1" applyBorder="1" applyAlignment="1" applyProtection="1">
      <alignment horizontal="right" vertical="top"/>
    </xf>
    <xf numFmtId="168" fontId="15" fillId="0" borderId="21" xfId="5" applyNumberFormat="1" applyFont="1" applyFill="1" applyBorder="1" applyAlignment="1" applyProtection="1">
      <alignment horizontal="right" vertical="top"/>
    </xf>
    <xf numFmtId="169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164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8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6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6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165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5" fontId="22" fillId="9" borderId="29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42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8" xfId="3" applyNumberFormat="1" applyFont="1" applyFill="1" applyBorder="1" applyAlignment="1" applyProtection="1">
      <alignment horizontal="center" vertical="center"/>
    </xf>
    <xf numFmtId="165" fontId="20" fillId="0" borderId="37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7" xfId="3" applyNumberFormat="1" applyFont="1" applyFill="1" applyBorder="1" applyAlignment="1" applyProtection="1">
      <alignment horizontal="center" vertical="center"/>
    </xf>
    <xf numFmtId="165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7" xfId="3" applyNumberFormat="1" applyFont="1" applyFill="1" applyBorder="1" applyAlignment="1" applyProtection="1">
      <alignment horizontal="center" vertical="center"/>
    </xf>
    <xf numFmtId="165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165" fontId="20" fillId="0" borderId="23" xfId="3" applyNumberFormat="1" applyFont="1" applyFill="1" applyBorder="1" applyAlignment="1" applyProtection="1">
      <alignment horizontal="center" vertical="center"/>
    </xf>
    <xf numFmtId="165" fontId="20" fillId="0" borderId="24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7" xfId="3" applyNumberFormat="1" applyFont="1" applyFill="1" applyBorder="1" applyAlignment="1" applyProtection="1">
      <alignment horizontal="center" vertical="center"/>
    </xf>
    <xf numFmtId="165" fontId="21" fillId="9" borderId="26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43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165" fontId="21" fillId="0" borderId="37" xfId="3" applyNumberFormat="1" applyFont="1" applyFill="1" applyBorder="1" applyAlignment="1" applyProtection="1">
      <alignment horizontal="center" vertical="center"/>
    </xf>
    <xf numFmtId="165" fontId="21" fillId="0" borderId="23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6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31" xfId="3" applyNumberFormat="1" applyFont="1" applyFill="1" applyBorder="1" applyAlignment="1" applyProtection="1">
      <alignment horizontal="center" vertical="center"/>
    </xf>
    <xf numFmtId="165" fontId="20" fillId="5" borderId="37" xfId="3" applyNumberFormat="1" applyFont="1" applyFill="1" applyBorder="1" applyAlignment="1" applyProtection="1">
      <alignment horizontal="center" vertical="center"/>
    </xf>
    <xf numFmtId="165" fontId="21" fillId="5" borderId="40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0" fillId="5" borderId="23" xfId="3" applyNumberFormat="1" applyFont="1" applyFill="1" applyBorder="1" applyAlignment="1" applyProtection="1">
      <alignment horizontal="center" vertical="center"/>
    </xf>
    <xf numFmtId="165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31" xfId="3" applyNumberFormat="1" applyFont="1" applyFill="1" applyBorder="1" applyAlignment="1" applyProtection="1">
      <alignment horizontal="center" vertical="center"/>
    </xf>
    <xf numFmtId="166" fontId="18" fillId="0" borderId="37" xfId="3" applyNumberFormat="1" applyFont="1" applyFill="1" applyBorder="1" applyAlignment="1" applyProtection="1">
      <alignment horizontal="center" vertical="center"/>
    </xf>
    <xf numFmtId="165" fontId="21" fillId="0" borderId="27" xfId="3" applyNumberFormat="1" applyFont="1" applyFill="1" applyBorder="1" applyAlignment="1" applyProtection="1">
      <alignment horizontal="center" vertical="center"/>
    </xf>
    <xf numFmtId="165" fontId="21" fillId="0" borderId="26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31" xfId="3" applyNumberFormat="1" applyFont="1" applyFill="1" applyBorder="1" applyAlignment="1" applyProtection="1">
      <alignment horizontal="center" vertical="center"/>
    </xf>
    <xf numFmtId="165" fontId="21" fillId="5" borderId="3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7" xfId="3" applyNumberFormat="1" applyFont="1" applyFill="1" applyBorder="1" applyAlignment="1" applyProtection="1">
      <alignment horizontal="center" vertical="center"/>
    </xf>
    <xf numFmtId="166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5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7" xfId="3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5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5" fontId="24" fillId="0" borderId="19" xfId="0" applyNumberFormat="1" applyFont="1" applyFill="1" applyBorder="1" applyAlignment="1" applyProtection="1">
      <alignment horizontal="center"/>
      <protection hidden="1"/>
    </xf>
    <xf numFmtId="166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7" xfId="0" applyNumberFormat="1" applyFont="1" applyFill="1" applyBorder="1" applyAlignment="1" applyProtection="1">
      <alignment vertical="top"/>
    </xf>
    <xf numFmtId="49" fontId="29" fillId="0" borderId="7" xfId="7" applyNumberFormat="1" applyFont="1" applyFill="1" applyBorder="1" applyAlignment="1" applyProtection="1">
      <alignment horizontal="justify" vertical="top"/>
    </xf>
    <xf numFmtId="0" fontId="30" fillId="0" borderId="0" xfId="0" applyNumberFormat="1" applyFont="1" applyFill="1" applyBorder="1" applyAlignment="1" applyProtection="1">
      <alignment vertical="top"/>
    </xf>
    <xf numFmtId="49" fontId="31" fillId="10" borderId="35" xfId="0" applyNumberFormat="1" applyFont="1" applyFill="1" applyBorder="1" applyAlignment="1" applyProtection="1">
      <alignment horizontal="center" vertical="center" wrapText="1"/>
      <protection hidden="1"/>
    </xf>
    <xf numFmtId="49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32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top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ont="1" applyFill="1" applyBorder="1" applyAlignment="1" applyProtection="1">
      <alignment vertical="top"/>
    </xf>
    <xf numFmtId="0" fontId="24" fillId="0" borderId="2" xfId="0" applyNumberFormat="1" applyFont="1" applyFill="1" applyBorder="1" applyAlignment="1" applyProtection="1">
      <alignment horizontal="center" vertical="top"/>
      <protection hidden="1"/>
    </xf>
    <xf numFmtId="0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3" applyNumberFormat="1" applyFont="1" applyFill="1" applyBorder="1" applyAlignment="1" applyProtection="1">
      <alignment horizontal="center" vertical="top" wrapText="1"/>
    </xf>
    <xf numFmtId="165" fontId="24" fillId="0" borderId="19" xfId="3" applyNumberFormat="1" applyFont="1" applyFill="1" applyBorder="1" applyAlignment="1" applyProtection="1">
      <alignment horizontal="center" vertical="top" wrapText="1"/>
    </xf>
    <xf numFmtId="166" fontId="29" fillId="5" borderId="23" xfId="0" applyNumberFormat="1" applyFont="1" applyFill="1" applyBorder="1" applyAlignment="1" applyProtection="1">
      <alignment horizontal="center" vertical="top"/>
      <protection hidden="1"/>
    </xf>
    <xf numFmtId="166" fontId="29" fillId="5" borderId="23" xfId="0" applyNumberFormat="1" applyFont="1" applyFill="1" applyBorder="1" applyAlignment="1" applyProtection="1">
      <alignment horizontal="center" vertical="top" wrapText="1"/>
      <protection hidden="1"/>
    </xf>
    <xf numFmtId="0" fontId="24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165" fontId="2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166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" xfId="0" applyFont="1" applyFill="1" applyBorder="1" applyAlignment="1">
      <alignment horizontal="left" vertical="center" wrapText="1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52" xfId="0" applyFont="1" applyFill="1" applyBorder="1" applyAlignment="1">
      <alignment horizontal="left" vertical="center" wrapText="1"/>
    </xf>
    <xf numFmtId="12" fontId="29" fillId="0" borderId="53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7" applyNumberFormat="1" applyFont="1" applyFill="1" applyBorder="1" applyAlignment="1" applyProtection="1">
      <alignment horizontal="justify" vertical="center" wrapText="1"/>
    </xf>
    <xf numFmtId="49" fontId="29" fillId="0" borderId="2" xfId="7" applyNumberFormat="1" applyFont="1" applyFill="1" applyBorder="1" applyAlignment="1" applyProtection="1">
      <alignment horizontal="center" vertical="center"/>
    </xf>
    <xf numFmtId="49" fontId="28" fillId="0" borderId="2" xfId="7" applyNumberFormat="1" applyFont="1" applyFill="1" applyBorder="1" applyAlignment="1" applyProtection="1">
      <alignment horizontal="center" vertical="center"/>
    </xf>
    <xf numFmtId="49" fontId="29" fillId="0" borderId="4" xfId="7" applyNumberFormat="1" applyFont="1" applyFill="1" applyBorder="1" applyAlignment="1" applyProtection="1">
      <alignment horizontal="justify" vertical="center" wrapText="1"/>
    </xf>
    <xf numFmtId="49" fontId="29" fillId="0" borderId="5" xfId="7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15" xfId="7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165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left" vertical="center"/>
    </xf>
    <xf numFmtId="165" fontId="29" fillId="0" borderId="18" xfId="7" applyNumberFormat="1" applyFont="1" applyFill="1" applyBorder="1" applyAlignment="1" applyProtection="1">
      <alignment horizontal="center" vertical="center"/>
    </xf>
    <xf numFmtId="166" fontId="29" fillId="0" borderId="18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5" fontId="29" fillId="0" borderId="16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166" fontId="29" fillId="0" borderId="16" xfId="7" applyNumberFormat="1" applyFont="1" applyFill="1" applyBorder="1" applyAlignment="1" applyProtection="1">
      <alignment horizontal="center" vertical="center"/>
    </xf>
    <xf numFmtId="12" fontId="29" fillId="0" borderId="7" xfId="7" applyNumberFormat="1" applyFont="1" applyFill="1" applyBorder="1" applyAlignment="1" applyProtection="1">
      <alignment horizontal="justify" vertical="center" wrapText="1"/>
    </xf>
    <xf numFmtId="0" fontId="29" fillId="0" borderId="13" xfId="0" applyNumberFormat="1" applyFont="1" applyFill="1" applyBorder="1" applyAlignment="1" applyProtection="1">
      <alignment vertical="center"/>
    </xf>
    <xf numFmtId="165" fontId="29" fillId="0" borderId="20" xfId="7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justify" vertical="center" wrapText="1"/>
    </xf>
    <xf numFmtId="165" fontId="29" fillId="0" borderId="23" xfId="8" applyNumberFormat="1" applyFont="1" applyFill="1" applyBorder="1" applyAlignment="1" applyProtection="1">
      <alignment horizontal="center" vertical="center"/>
    </xf>
    <xf numFmtId="165" fontId="29" fillId="0" borderId="22" xfId="8" applyNumberFormat="1" applyFont="1" applyFill="1" applyBorder="1" applyAlignment="1" applyProtection="1">
      <alignment horizontal="center" vertical="center"/>
    </xf>
    <xf numFmtId="49" fontId="29" fillId="0" borderId="13" xfId="7" applyNumberFormat="1" applyFont="1" applyFill="1" applyBorder="1" applyAlignment="1" applyProtection="1">
      <alignment horizontal="justify" vertical="center" wrapText="1"/>
    </xf>
    <xf numFmtId="166" fontId="29" fillId="0" borderId="20" xfId="7" applyNumberFormat="1" applyFont="1" applyFill="1" applyBorder="1" applyAlignment="1" applyProtection="1">
      <alignment horizontal="center" vertical="center"/>
    </xf>
    <xf numFmtId="165" fontId="29" fillId="0" borderId="7" xfId="8" applyNumberFormat="1" applyFont="1" applyFill="1" applyBorder="1" applyAlignment="1" applyProtection="1">
      <alignment horizontal="center" vertical="center"/>
    </xf>
    <xf numFmtId="165" fontId="29" fillId="0" borderId="33" xfId="8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49" fontId="2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3" xfId="7" applyNumberFormat="1" applyFont="1" applyFill="1" applyBorder="1" applyAlignment="1" applyProtection="1">
      <alignment horizontal="justify" vertical="center" wrapText="1"/>
    </xf>
    <xf numFmtId="49" fontId="29" fillId="0" borderId="45" xfId="7" applyNumberFormat="1" applyFont="1" applyFill="1" applyBorder="1" applyAlignment="1" applyProtection="1">
      <alignment horizontal="center" vertical="center"/>
    </xf>
    <xf numFmtId="49" fontId="29" fillId="0" borderId="9" xfId="7" applyNumberFormat="1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>
      <alignment horizontal="left" vertical="center" wrapText="1"/>
    </xf>
    <xf numFmtId="49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34" xfId="0" applyNumberFormat="1" applyFont="1" applyFill="1" applyBorder="1" applyAlignment="1" applyProtection="1">
      <alignment horizontal="center" vertical="center"/>
    </xf>
    <xf numFmtId="165" fontId="29" fillId="0" borderId="34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vertical="center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40" xfId="0" applyNumberFormat="1" applyFont="1" applyFill="1" applyBorder="1" applyAlignment="1" applyProtection="1">
      <alignment horizontal="center" vertical="center"/>
    </xf>
    <xf numFmtId="165" fontId="29" fillId="0" borderId="40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vertical="center"/>
    </xf>
    <xf numFmtId="0" fontId="28" fillId="0" borderId="45" xfId="0" applyNumberFormat="1" applyFont="1" applyFill="1" applyBorder="1" applyAlignment="1" applyProtection="1">
      <alignment horizontal="center" vertical="center"/>
    </xf>
    <xf numFmtId="165" fontId="28" fillId="0" borderId="45" xfId="0" applyNumberFormat="1" applyFont="1" applyFill="1" applyBorder="1" applyAlignment="1" applyProtection="1">
      <alignment horizontal="center" vertical="center"/>
    </xf>
    <xf numFmtId="0" fontId="28" fillId="0" borderId="45" xfId="0" applyNumberFormat="1" applyFont="1" applyFill="1" applyBorder="1" applyAlignment="1" applyProtection="1">
      <alignment vertical="center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9" xfId="0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5" xfId="0" applyNumberFormat="1" applyFont="1" applyFill="1" applyBorder="1" applyAlignment="1" applyProtection="1">
      <alignment horizontal="center" vertical="center"/>
    </xf>
    <xf numFmtId="165" fontId="29" fillId="0" borderId="5" xfId="0" applyNumberFormat="1" applyFont="1" applyFill="1" applyBorder="1" applyAlignment="1" applyProtection="1">
      <alignment horizontal="center" vertical="center"/>
    </xf>
    <xf numFmtId="0" fontId="29" fillId="0" borderId="5" xfId="0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165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7" applyNumberFormat="1" applyFont="1" applyFill="1" applyBorder="1" applyAlignment="1" applyProtection="1">
      <alignment horizontal="justify" vertical="center"/>
    </xf>
    <xf numFmtId="49" fontId="28" fillId="0" borderId="5" xfId="7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>
      <alignment horizontal="left" vertical="center" wrapText="1"/>
    </xf>
    <xf numFmtId="165" fontId="29" fillId="0" borderId="16" xfId="8" applyNumberFormat="1" applyFont="1" applyFill="1" applyBorder="1" applyAlignment="1" applyProtection="1">
      <alignment horizontal="center" vertical="center"/>
    </xf>
    <xf numFmtId="166" fontId="28" fillId="0" borderId="16" xfId="8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0" applyNumberFormat="1" applyFont="1" applyFill="1" applyBorder="1" applyAlignment="1" applyProtection="1">
      <alignment horizontal="center" vertical="center"/>
    </xf>
    <xf numFmtId="165" fontId="28" fillId="0" borderId="55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vertical="center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9" xfId="0" applyNumberFormat="1" applyFont="1" applyFill="1" applyBorder="1" applyAlignment="1" applyProtection="1">
      <alignment horizontal="center" vertical="center"/>
      <protection hidden="1"/>
    </xf>
    <xf numFmtId="165" fontId="29" fillId="0" borderId="9" xfId="0" applyNumberFormat="1" applyFont="1" applyFill="1" applyBorder="1" applyAlignment="1" applyProtection="1">
      <alignment horizontal="center" vertical="center"/>
      <protection hidden="1"/>
    </xf>
    <xf numFmtId="49" fontId="28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166" fontId="29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5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6" fontId="3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0" fontId="29" fillId="0" borderId="13" xfId="0" applyFont="1" applyBorder="1" applyAlignment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vertical="center"/>
      <protection hidden="1"/>
    </xf>
    <xf numFmtId="49" fontId="28" fillId="3" borderId="13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47" xfId="0" applyNumberFormat="1" applyFont="1" applyFill="1" applyBorder="1" applyAlignment="1" applyProtection="1">
      <alignment horizontal="center" vertical="center"/>
      <protection hidden="1"/>
    </xf>
    <xf numFmtId="49" fontId="28" fillId="3" borderId="4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48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1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1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11" xfId="0" applyNumberFormat="1" applyFont="1" applyFill="1" applyBorder="1" applyAlignment="1">
      <alignment vertical="center"/>
    </xf>
    <xf numFmtId="166" fontId="32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16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166" fontId="28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6" fontId="3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4" xfId="0" applyNumberFormat="1" applyFont="1" applyFill="1" applyBorder="1" applyAlignment="1" applyProtection="1">
      <alignment vertical="center" wrapText="1"/>
      <protection hidden="1"/>
    </xf>
    <xf numFmtId="49" fontId="28" fillId="0" borderId="52" xfId="0" applyNumberFormat="1" applyFont="1" applyFill="1" applyBorder="1" applyAlignment="1" applyProtection="1">
      <alignment vertical="center" wrapText="1"/>
      <protection hidden="1"/>
    </xf>
    <xf numFmtId="49" fontId="29" fillId="0" borderId="53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2" xfId="7" applyNumberFormat="1" applyFont="1" applyFill="1" applyBorder="1" applyAlignment="1" applyProtection="1">
      <alignment horizontal="justify" vertical="center" wrapText="1"/>
    </xf>
    <xf numFmtId="49" fontId="28" fillId="0" borderId="2" xfId="7" applyNumberFormat="1" applyFont="1" applyFill="1" applyBorder="1" applyAlignment="1" applyProtection="1">
      <alignment horizontal="center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49" fontId="29" fillId="0" borderId="15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8" fillId="3" borderId="1" xfId="0" applyNumberFormat="1" applyFont="1" applyFill="1" applyBorder="1" applyAlignment="1" applyProtection="1">
      <alignment vertical="center" wrapText="1"/>
      <protection hidden="1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9" fillId="0" borderId="11" xfId="7" applyNumberFormat="1" applyFont="1" applyFill="1" applyBorder="1" applyAlignment="1" applyProtection="1">
      <alignment vertical="center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2" fontId="29" fillId="0" borderId="7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vertical="center"/>
    </xf>
    <xf numFmtId="12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vertical="center"/>
    </xf>
    <xf numFmtId="49" fontId="29" fillId="0" borderId="14" xfId="7" applyNumberFormat="1" applyFont="1" applyFill="1" applyBorder="1" applyAlignment="1" applyProtection="1">
      <alignment vertical="center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3" borderId="12" xfId="0" applyNumberFormat="1" applyFont="1" applyFill="1" applyBorder="1" applyAlignment="1" applyProtection="1">
      <alignment vertical="center" wrapText="1"/>
      <protection hidden="1"/>
    </xf>
    <xf numFmtId="0" fontId="28" fillId="3" borderId="0" xfId="0" applyNumberFormat="1" applyFont="1" applyFill="1" applyBorder="1" applyAlignment="1" applyProtection="1">
      <alignment horizontal="center" vertical="center"/>
    </xf>
    <xf numFmtId="165" fontId="28" fillId="3" borderId="0" xfId="0" applyNumberFormat="1" applyFont="1" applyFill="1" applyBorder="1" applyAlignment="1" applyProtection="1">
      <alignment horizontal="center" vertical="center"/>
    </xf>
    <xf numFmtId="0" fontId="28" fillId="3" borderId="0" xfId="0" applyNumberFormat="1" applyFont="1" applyFill="1" applyBorder="1" applyAlignment="1" applyProtection="1">
      <alignment vertical="center"/>
    </xf>
    <xf numFmtId="165" fontId="28" fillId="3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3" borderId="33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1" xfId="0" applyNumberFormat="1" applyFont="1" applyFill="1" applyBorder="1" applyAlignment="1">
      <alignment vertical="center"/>
    </xf>
    <xf numFmtId="49" fontId="29" fillId="3" borderId="7" xfId="0" applyNumberFormat="1" applyFont="1" applyFill="1" applyBorder="1" applyAlignment="1" applyProtection="1">
      <alignment horizontal="center" vertical="center"/>
      <protection hidden="1"/>
    </xf>
    <xf numFmtId="165" fontId="29" fillId="3" borderId="7" xfId="0" applyNumberFormat="1" applyFont="1" applyFill="1" applyBorder="1" applyAlignment="1" applyProtection="1">
      <alignment horizontal="center" vertical="center"/>
      <protection hidden="1"/>
    </xf>
    <xf numFmtId="49" fontId="29" fillId="3" borderId="7" xfId="7" applyNumberFormat="1" applyFont="1" applyFill="1" applyBorder="1" applyAlignment="1" applyProtection="1">
      <alignment horizontal="justify" vertical="center" wrapText="1"/>
    </xf>
    <xf numFmtId="49" fontId="29" fillId="3" borderId="7" xfId="0" applyNumberFormat="1" applyFont="1" applyFill="1" applyBorder="1" applyAlignment="1">
      <alignment vertical="center"/>
    </xf>
    <xf numFmtId="49" fontId="29" fillId="3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4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7" xfId="0" applyNumberFormat="1" applyFont="1" applyFill="1" applyBorder="1" applyAlignment="1" applyProtection="1">
      <alignment vertical="center" wrapText="1"/>
      <protection hidden="1"/>
    </xf>
    <xf numFmtId="49" fontId="34" fillId="5" borderId="4" xfId="0" applyNumberFormat="1" applyFont="1" applyFill="1" applyBorder="1" applyAlignment="1" applyProtection="1">
      <alignment vertical="center" wrapText="1"/>
      <protection hidden="1"/>
    </xf>
    <xf numFmtId="49" fontId="35" fillId="5" borderId="5" xfId="0" applyNumberFormat="1" applyFont="1" applyFill="1" applyBorder="1" applyAlignment="1" applyProtection="1">
      <alignment horizontal="left" vertical="center" wrapText="1"/>
      <protection hidden="1"/>
    </xf>
    <xf numFmtId="49" fontId="35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NumberFormat="1" applyFont="1" applyFill="1" applyBorder="1" applyAlignment="1" applyProtection="1">
      <alignment horizontal="center" vertical="center"/>
    </xf>
    <xf numFmtId="165" fontId="35" fillId="5" borderId="0" xfId="0" applyNumberFormat="1" applyFont="1" applyFill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vertical="center"/>
    </xf>
    <xf numFmtId="165" fontId="34" fillId="5" borderId="18" xfId="0" applyNumberFormat="1" applyFont="1" applyFill="1" applyBorder="1" applyAlignment="1" applyProtection="1">
      <alignment horizontal="center" vertical="center" wrapText="1"/>
      <protection hidden="1"/>
    </xf>
    <xf numFmtId="166" fontId="35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36" fillId="11" borderId="4" xfId="0" applyNumberFormat="1" applyFont="1" applyFill="1" applyBorder="1" applyAlignment="1" applyProtection="1">
      <alignment vertical="center" wrapText="1"/>
      <protection hidden="1"/>
    </xf>
    <xf numFmtId="49" fontId="37" fillId="11" borderId="5" xfId="0" applyNumberFormat="1" applyFont="1" applyFill="1" applyBorder="1" applyAlignment="1" applyProtection="1">
      <alignment horizontal="left" vertical="center" wrapText="1"/>
      <protection hidden="1"/>
    </xf>
    <xf numFmtId="49" fontId="37" fillId="11" borderId="5" xfId="0" applyNumberFormat="1" applyFont="1" applyFill="1" applyBorder="1" applyAlignment="1" applyProtection="1">
      <alignment horizontal="center" vertical="center" wrapText="1"/>
      <protection hidden="1"/>
    </xf>
    <xf numFmtId="0" fontId="37" fillId="11" borderId="0" xfId="0" applyNumberFormat="1" applyFont="1" applyFill="1" applyBorder="1" applyAlignment="1" applyProtection="1">
      <alignment horizontal="center" vertical="center"/>
    </xf>
    <xf numFmtId="165" fontId="37" fillId="11" borderId="0" xfId="0" applyNumberFormat="1" applyFont="1" applyFill="1" applyBorder="1" applyAlignment="1" applyProtection="1">
      <alignment horizontal="center" vertical="center"/>
    </xf>
    <xf numFmtId="0" fontId="37" fillId="11" borderId="0" xfId="0" applyNumberFormat="1" applyFont="1" applyFill="1" applyBorder="1" applyAlignment="1" applyProtection="1">
      <alignment vertical="center"/>
    </xf>
    <xf numFmtId="165" fontId="36" fillId="11" borderId="18" xfId="0" applyNumberFormat="1" applyFont="1" applyFill="1" applyBorder="1" applyAlignment="1" applyProtection="1">
      <alignment horizontal="center" vertical="center" wrapText="1"/>
      <protection hidden="1"/>
    </xf>
    <xf numFmtId="166" fontId="37" fillId="11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5" borderId="4" xfId="0" applyNumberFormat="1" applyFont="1" applyFill="1" applyBorder="1" applyAlignment="1" applyProtection="1">
      <alignment vertical="center" wrapText="1"/>
      <protection hidden="1"/>
    </xf>
    <xf numFmtId="49" fontId="28" fillId="0" borderId="7" xfId="7" applyNumberFormat="1" applyFont="1" applyFill="1" applyBorder="1" applyAlignment="1" applyProtection="1">
      <alignment horizontal="justify" vertical="center"/>
    </xf>
    <xf numFmtId="166" fontId="28" fillId="5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2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166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166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49" fontId="28" fillId="12" borderId="7" xfId="0" applyNumberFormat="1" applyFont="1" applyFill="1" applyBorder="1" applyAlignment="1" applyProtection="1">
      <alignment horizontal="center" wrapText="1"/>
      <protection hidden="1"/>
    </xf>
    <xf numFmtId="165" fontId="28" fillId="12" borderId="7" xfId="0" applyNumberFormat="1" applyFont="1" applyFill="1" applyBorder="1" applyAlignment="1" applyProtection="1">
      <alignment horizont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5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>
      <alignment vertical="top"/>
    </xf>
    <xf numFmtId="49" fontId="29" fillId="0" borderId="47" xfId="7" applyNumberFormat="1" applyFont="1" applyFill="1" applyBorder="1" applyAlignment="1" applyProtection="1">
      <alignment horizontal="center" vertical="center"/>
    </xf>
    <xf numFmtId="165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vertical="center"/>
    </xf>
    <xf numFmtId="166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79;&#1084;&#1077;&#1085;&#1077;&#1085;&#1080;&#1103;%20&#1073;&#1102;&#1076;&#1078;&#1077;&#1090;%20&#1085;&#1072;%2003.03.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1%20&#1075;&#1086;&#1076;/&#1050;&#1057;&#1055;%20&#1073;&#1102;&#1076;&#1078;&#1077;&#1090;%20&#1085;&#1072;%202021%20&#1075;&#1086;&#1076;/&#1073;&#1102;&#1076;&#1078;&#1077;&#1090;%20&#1085;&#1072;%202021%20&#1075;&#1086;&#1076;/&#1087;&#1077;&#1088;&#1074;&#1086;&#1077;%20&#1095;&#1090;&#1077;&#1085;&#1080;&#1077;/1%20&#1095;&#1090;&#1077;&#1085;&#1080;&#1077;%202021%20&#1075;&#1086;&#1076;%20&#1085;&#1086;&#1074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0%20&#1075;&#1086;&#1076;/&#1057;&#1086;&#1075;&#1083;&#1072;&#1096;&#1077;&#1085;&#1080;&#1077;%20&#1089;%20&#1050;&#1060;%202020/&#1048;&#1079;&#1084;&#1077;&#1085;&#1077;&#1085;&#1080;&#1103;%20&#1089;%2004.03.2020/&#1073;&#1102;&#1076;&#1078;&#1077;&#1090;%20&#1085;&#1072;%202020%20&#1080;&#1079;&#1084;%20&#1085;&#1072;%2004.03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0%20&#1075;&#1086;&#1076;/&#1057;&#1086;&#1075;&#1083;&#1072;&#1096;&#1077;&#1085;&#1080;&#1077;%20&#1089;%20&#1050;&#1060;%202020/&#1056;&#1077;&#1096;&#1077;&#1085;&#1080;&#1077;%20&#1057;&#1086;&#1074;&#1077;&#1090;&#1072;%20&#1086;&#1090;%2007.10.2020/&#1073;&#1102;&#1076;&#1078;&#1077;&#1090;%20&#1085;&#1072;%2007.10.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1(2чтен)"/>
      <sheetName val="Прилож 2"/>
      <sheetName val="Функц.2020 (прил 3) "/>
      <sheetName val="Вед. 2020 (прил 4)"/>
      <sheetName val="приложение 5"/>
      <sheetName val="приложение 7"/>
      <sheetName val="приложение 6"/>
    </sheetNames>
    <sheetDataSet>
      <sheetData sheetId="0"/>
      <sheetData sheetId="1"/>
      <sheetData sheetId="2"/>
      <sheetData sheetId="3"/>
      <sheetData sheetId="4">
        <row r="9">
          <cell r="L9">
            <v>19653.099999999999</v>
          </cell>
        </row>
        <row r="29">
          <cell r="L29">
            <v>9925.4999999999982</v>
          </cell>
        </row>
        <row r="50">
          <cell r="L50">
            <v>829.8</v>
          </cell>
        </row>
        <row r="52">
          <cell r="L52">
            <v>70.599999999999994</v>
          </cell>
        </row>
        <row r="134">
          <cell r="L134">
            <v>4218.8000000000011</v>
          </cell>
        </row>
        <row r="137">
          <cell r="L137">
            <v>332.39999999999964</v>
          </cell>
        </row>
        <row r="140">
          <cell r="L140">
            <v>1809</v>
          </cell>
        </row>
        <row r="152">
          <cell r="L152">
            <v>11171.4</v>
          </cell>
        </row>
        <row r="159">
          <cell r="L159">
            <v>7764.2</v>
          </cell>
        </row>
        <row r="168">
          <cell r="L168">
            <v>12860.600000000002</v>
          </cell>
        </row>
        <row r="171">
          <cell r="L171">
            <v>11927.199999999999</v>
          </cell>
        </row>
        <row r="189">
          <cell r="L189">
            <v>12135.8</v>
          </cell>
        </row>
        <row r="190">
          <cell r="L190">
            <v>2934.2</v>
          </cell>
        </row>
        <row r="193">
          <cell r="L193">
            <v>2323.9</v>
          </cell>
        </row>
        <row r="196">
          <cell r="L196">
            <v>610.29999999999995</v>
          </cell>
        </row>
        <row r="220">
          <cell r="L220">
            <v>958.5</v>
          </cell>
        </row>
        <row r="224">
          <cell r="L224">
            <v>1667.4</v>
          </cell>
        </row>
        <row r="225">
          <cell r="L225">
            <v>1667.4</v>
          </cell>
        </row>
        <row r="231">
          <cell r="L231">
            <v>1300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"/>
      <sheetName val="Функц.2020 (прил 3) "/>
      <sheetName val="приложен.2"/>
      <sheetName val="ВЕД.(прилож.4)"/>
      <sheetName val="прилож.5"/>
      <sheetName val="прилож.6"/>
      <sheetName val="прилож.7"/>
    </sheetNames>
    <sheetDataSet>
      <sheetData sheetId="0"/>
      <sheetData sheetId="1"/>
      <sheetData sheetId="2"/>
      <sheetData sheetId="3">
        <row r="13">
          <cell r="L13">
            <v>1272.3</v>
          </cell>
        </row>
        <row r="14">
          <cell r="L14">
            <v>2586.6000000000004</v>
          </cell>
        </row>
        <row r="18">
          <cell r="L18">
            <v>1615.1</v>
          </cell>
        </row>
        <row r="25">
          <cell r="L25">
            <v>158.30000000000001</v>
          </cell>
        </row>
        <row r="28">
          <cell r="L28">
            <v>84</v>
          </cell>
        </row>
        <row r="57">
          <cell r="L57">
            <v>3339.1</v>
          </cell>
        </row>
        <row r="64">
          <cell r="L64">
            <v>2509.6000000000004</v>
          </cell>
        </row>
        <row r="108">
          <cell r="L108">
            <v>50</v>
          </cell>
        </row>
        <row r="110">
          <cell r="L110">
            <v>390</v>
          </cell>
        </row>
        <row r="126">
          <cell r="L126">
            <v>50</v>
          </cell>
        </row>
        <row r="173">
          <cell r="L173">
            <v>100</v>
          </cell>
        </row>
        <row r="174">
          <cell r="L174">
            <v>1041.5</v>
          </cell>
        </row>
        <row r="189">
          <cell r="L189">
            <v>8823.7999999999993</v>
          </cell>
        </row>
        <row r="208">
          <cell r="L208">
            <v>343.5</v>
          </cell>
        </row>
        <row r="230">
          <cell r="L230">
            <v>750.8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23">
          <cell r="N23">
            <v>0</v>
          </cell>
        </row>
        <row r="32">
          <cell r="N32">
            <v>0</v>
          </cell>
        </row>
        <row r="34">
          <cell r="N34">
            <v>0</v>
          </cell>
        </row>
        <row r="64">
          <cell r="N64">
            <v>20</v>
          </cell>
        </row>
        <row r="68">
          <cell r="N68">
            <v>0</v>
          </cell>
        </row>
        <row r="80">
          <cell r="N80">
            <v>0</v>
          </cell>
        </row>
        <row r="83">
          <cell r="N83">
            <v>12</v>
          </cell>
        </row>
        <row r="89">
          <cell r="N89">
            <v>6</v>
          </cell>
        </row>
        <row r="97">
          <cell r="N97">
            <v>0</v>
          </cell>
        </row>
        <row r="108">
          <cell r="N108">
            <v>0</v>
          </cell>
        </row>
        <row r="135">
          <cell r="N135">
            <v>0</v>
          </cell>
        </row>
        <row r="142">
          <cell r="N142">
            <v>0</v>
          </cell>
        </row>
        <row r="186">
          <cell r="N186">
            <v>5</v>
          </cell>
        </row>
        <row r="190">
          <cell r="N190">
            <v>0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0"/>
      <sheetName val="Прилож 2"/>
      <sheetName val="Функц.2020 (прил 3) "/>
      <sheetName val="Вед. 2020 (прил 4)"/>
      <sheetName val="приложение 5"/>
      <sheetName val="приложение 6"/>
      <sheetName val="приложение 7"/>
    </sheetNames>
    <sheetDataSet>
      <sheetData sheetId="0"/>
      <sheetData sheetId="1"/>
      <sheetData sheetId="2"/>
      <sheetData sheetId="3"/>
      <sheetData sheetId="4">
        <row r="57">
          <cell r="L57">
            <v>20</v>
          </cell>
        </row>
      </sheetData>
      <sheetData sheetId="5">
        <row r="218">
          <cell r="N218">
            <v>0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48">
          <cell r="H48">
            <v>60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6640625" defaultRowHeight="13.2"/>
  <cols>
    <col min="1" max="1" width="17" style="13" customWidth="1"/>
    <col min="2" max="2" width="10.109375" style="13" customWidth="1"/>
    <col min="3" max="3" width="10.109375" style="13" bestFit="1" customWidth="1"/>
    <col min="4" max="4" width="9.109375" style="15" bestFit="1" customWidth="1"/>
    <col min="5" max="5" width="5.109375" style="14" bestFit="1" customWidth="1"/>
    <col min="6" max="6" width="6.88671875" style="14" bestFit="1" customWidth="1"/>
    <col min="7" max="7" width="8.5546875" style="13" customWidth="1"/>
    <col min="8" max="8" width="15.6640625" style="12" customWidth="1"/>
    <col min="9" max="9" width="13.109375" style="11" bestFit="1" customWidth="1"/>
    <col min="10" max="10" width="13.5546875" style="11" bestFit="1" customWidth="1"/>
    <col min="11" max="16384" width="8.6640625" style="11"/>
  </cols>
  <sheetData>
    <row r="1" spans="1:10">
      <c r="A1" s="30" t="s">
        <v>136</v>
      </c>
      <c r="F1" s="645"/>
      <c r="G1" s="646"/>
      <c r="H1" s="646"/>
    </row>
    <row r="2" spans="1:10" ht="13.8" thickBot="1">
      <c r="A2" s="30"/>
      <c r="F2" s="74"/>
      <c r="G2" s="29"/>
      <c r="H2" s="29"/>
    </row>
    <row r="3" spans="1:10" ht="13.8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8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8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8" thickBot="1">
      <c r="B13" s="29"/>
      <c r="C13" s="66"/>
      <c r="E13" s="34"/>
      <c r="F13" s="34"/>
      <c r="G13" s="29"/>
      <c r="I13" s="16"/>
    </row>
    <row r="14" spans="1:10" ht="13.8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6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8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8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8" thickBot="1">
      <c r="B46" s="26"/>
      <c r="H46" s="19">
        <f>SUM(H44:H45)</f>
        <v>127980</v>
      </c>
      <c r="J46" s="16">
        <f>H47</f>
        <v>0</v>
      </c>
    </row>
    <row r="47" spans="1:10" ht="13.8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8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8" thickBot="1">
      <c r="B59" s="26"/>
      <c r="H59" s="27">
        <f>SUM(H52:H58)</f>
        <v>570180</v>
      </c>
      <c r="J59" s="16">
        <f>H60</f>
        <v>0</v>
      </c>
    </row>
    <row r="60" spans="1:10" ht="13.8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09375" defaultRowHeight="12.6"/>
  <cols>
    <col min="1" max="1" width="9.109375" style="1" customWidth="1"/>
    <col min="2" max="2" width="38.5546875" style="1" customWidth="1"/>
    <col min="3" max="3" width="51.44140625" style="2" customWidth="1"/>
    <col min="4" max="4" width="11.6640625" style="6" hidden="1" customWidth="1"/>
    <col min="5" max="5" width="10.88671875" style="2" hidden="1" customWidth="1"/>
    <col min="6" max="6" width="13.44140625" style="2" hidden="1" customWidth="1"/>
    <col min="7" max="7" width="15.88671875" style="2" hidden="1" customWidth="1"/>
    <col min="8" max="8" width="14" style="2" hidden="1" customWidth="1"/>
    <col min="9" max="9" width="16.5546875" style="2" hidden="1" customWidth="1"/>
    <col min="10" max="10" width="15.44140625" style="2" customWidth="1"/>
    <col min="11" max="11" width="12.6640625" style="2" hidden="1" customWidth="1"/>
    <col min="12" max="12" width="12" style="2" hidden="1" customWidth="1"/>
    <col min="13" max="13" width="10.109375" style="2" hidden="1" customWidth="1"/>
    <col min="14" max="16" width="0" style="2" hidden="1" customWidth="1"/>
    <col min="17" max="17" width="9.109375" style="2"/>
    <col min="18" max="18" width="10.109375" style="2" bestFit="1" customWidth="1"/>
    <col min="19" max="19" width="9.109375" style="243"/>
    <col min="20" max="16384" width="9.109375" style="2"/>
  </cols>
  <sheetData>
    <row r="1" spans="1:19" ht="21" customHeight="1">
      <c r="A1" s="120" t="s">
        <v>213</v>
      </c>
      <c r="B1" s="121"/>
      <c r="C1" s="649" t="s">
        <v>302</v>
      </c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379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380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</row>
    <row r="5" spans="1:19" ht="22.5" customHeight="1">
      <c r="A5" s="647" t="s">
        <v>372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</row>
    <row r="6" spans="1:19" ht="27.6" customHeight="1">
      <c r="A6" s="647" t="s">
        <v>381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48" t="s">
        <v>368</v>
      </c>
      <c r="P7" s="648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210</v>
      </c>
      <c r="E8" s="127" t="s">
        <v>215</v>
      </c>
      <c r="F8" s="127" t="s">
        <v>211</v>
      </c>
      <c r="G8" s="127" t="s">
        <v>274</v>
      </c>
      <c r="H8" s="127" t="s">
        <v>298</v>
      </c>
      <c r="I8" s="127" t="s">
        <v>248</v>
      </c>
      <c r="J8" s="127" t="s">
        <v>300</v>
      </c>
      <c r="K8" s="128" t="s">
        <v>245</v>
      </c>
      <c r="L8" s="129" t="s">
        <v>249</v>
      </c>
      <c r="M8" s="130" t="s">
        <v>364</v>
      </c>
      <c r="N8" s="130" t="s">
        <v>365</v>
      </c>
      <c r="O8" s="130" t="s">
        <v>366</v>
      </c>
      <c r="P8" s="130" t="s">
        <v>367</v>
      </c>
      <c r="S8" s="244"/>
    </row>
    <row r="9" spans="1:19" s="3" customFormat="1" ht="16.2" thickBot="1">
      <c r="A9" s="131" t="s">
        <v>2</v>
      </c>
      <c r="B9" s="132" t="s">
        <v>16</v>
      </c>
      <c r="C9" s="133" t="s">
        <v>314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245"/>
    </row>
    <row r="10" spans="1:19" s="4" customFormat="1" ht="16.2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246"/>
    </row>
    <row r="11" spans="1:19" s="6" customFormat="1" ht="39.9" customHeight="1">
      <c r="A11" s="147" t="s">
        <v>62</v>
      </c>
      <c r="B11" s="148" t="s">
        <v>242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247"/>
    </row>
    <row r="12" spans="1:19" s="6" customFormat="1" ht="39.9" customHeight="1">
      <c r="A12" s="147" t="s">
        <v>45</v>
      </c>
      <c r="B12" s="148" t="s">
        <v>193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247"/>
    </row>
    <row r="13" spans="1:19" s="6" customFormat="1" ht="60.75" hidden="1" customHeight="1">
      <c r="A13" s="147" t="s">
        <v>44</v>
      </c>
      <c r="B13" s="148" t="s">
        <v>194</v>
      </c>
      <c r="C13" s="149" t="s">
        <v>195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247"/>
    </row>
    <row r="14" spans="1:19" s="6" customFormat="1" ht="39.9" customHeight="1">
      <c r="A14" s="147" t="s">
        <v>63</v>
      </c>
      <c r="B14" s="148" t="s">
        <v>275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247"/>
    </row>
    <row r="15" spans="1:19" s="6" customFormat="1" ht="39.9" customHeight="1">
      <c r="A15" s="147" t="s">
        <v>178</v>
      </c>
      <c r="B15" s="148" t="s">
        <v>196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247"/>
    </row>
    <row r="16" spans="1:19" s="6" customFormat="1" ht="39.9" hidden="1" customHeight="1">
      <c r="A16" s="147" t="s">
        <v>178</v>
      </c>
      <c r="B16" s="148" t="s">
        <v>197</v>
      </c>
      <c r="C16" s="149" t="s">
        <v>198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247"/>
    </row>
    <row r="17" spans="1:19" s="6" customFormat="1" ht="39.9" customHeight="1">
      <c r="A17" s="147" t="s">
        <v>241</v>
      </c>
      <c r="B17" s="148" t="s">
        <v>239</v>
      </c>
      <c r="C17" s="149" t="s">
        <v>240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247"/>
    </row>
    <row r="18" spans="1:19" s="6" customFormat="1" ht="39.9" customHeight="1">
      <c r="A18" s="147" t="s">
        <v>161</v>
      </c>
      <c r="B18" s="148" t="s">
        <v>244</v>
      </c>
      <c r="C18" s="149" t="s">
        <v>303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247"/>
    </row>
    <row r="19" spans="1:19" s="6" customFormat="1" ht="39.9" customHeight="1">
      <c r="A19" s="147" t="s">
        <v>177</v>
      </c>
      <c r="B19" s="148" t="s">
        <v>199</v>
      </c>
      <c r="C19" s="149" t="s">
        <v>303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247"/>
    </row>
    <row r="20" spans="1:19" s="4" customFormat="1" ht="45" customHeight="1" thickBot="1">
      <c r="A20" s="147" t="s">
        <v>230</v>
      </c>
      <c r="B20" s="148" t="s">
        <v>382</v>
      </c>
      <c r="C20" s="149" t="s">
        <v>383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246"/>
    </row>
    <row r="21" spans="1:19" s="6" customFormat="1" ht="16.2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247"/>
    </row>
    <row r="22" spans="1:19" ht="39.9" customHeight="1">
      <c r="A22" s="147" t="s">
        <v>64</v>
      </c>
      <c r="B22" s="148" t="s">
        <v>243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53.4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247"/>
    </row>
    <row r="24" spans="1:19" s="6" customFormat="1" ht="40.200000000000003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247"/>
    </row>
    <row r="25" spans="1:19" s="6" customFormat="1" ht="30" hidden="1" customHeight="1">
      <c r="A25" s="163"/>
      <c r="B25" s="164" t="s">
        <v>290</v>
      </c>
      <c r="C25" s="165" t="s">
        <v>291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247"/>
    </row>
    <row r="26" spans="1:19" s="6" customFormat="1" ht="57.75" hidden="1" customHeight="1">
      <c r="A26" s="163"/>
      <c r="B26" s="164" t="s">
        <v>292</v>
      </c>
      <c r="C26" s="165" t="s">
        <v>293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247"/>
    </row>
    <row r="27" spans="1:19" s="6" customFormat="1" ht="36" hidden="1" customHeight="1">
      <c r="A27" s="163"/>
      <c r="B27" s="164" t="s">
        <v>294</v>
      </c>
      <c r="C27" s="165" t="s">
        <v>295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247"/>
    </row>
    <row r="28" spans="1:19" s="6" customFormat="1" ht="52.8" hidden="1">
      <c r="A28" s="163"/>
      <c r="B28" s="164" t="s">
        <v>296</v>
      </c>
      <c r="C28" s="165" t="s">
        <v>297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247"/>
    </row>
    <row r="29" spans="1:19" s="6" customFormat="1" ht="65.099999999999994" customHeight="1">
      <c r="A29" s="147" t="s">
        <v>66</v>
      </c>
      <c r="B29" s="166" t="s">
        <v>159</v>
      </c>
      <c r="C29" s="149" t="s">
        <v>200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247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247"/>
    </row>
    <row r="31" spans="1:19" s="6" customFormat="1" ht="84" customHeight="1">
      <c r="A31" s="147" t="s">
        <v>140</v>
      </c>
      <c r="B31" s="166" t="s">
        <v>276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247"/>
    </row>
    <row r="32" spans="1:19" s="6" customFormat="1" ht="65.099999999999994" customHeight="1">
      <c r="A32" s="147" t="s">
        <v>277</v>
      </c>
      <c r="B32" s="166" t="s">
        <v>232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247"/>
    </row>
    <row r="33" spans="1:19" s="6" customFormat="1" ht="31.5" customHeight="1">
      <c r="A33" s="147" t="s">
        <v>278</v>
      </c>
      <c r="B33" s="166" t="s">
        <v>279</v>
      </c>
      <c r="C33" s="149" t="s">
        <v>315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247"/>
    </row>
    <row r="34" spans="1:19" s="6" customFormat="1" ht="77.25" customHeight="1">
      <c r="A34" s="147" t="s">
        <v>280</v>
      </c>
      <c r="B34" s="166" t="s">
        <v>281</v>
      </c>
      <c r="C34" s="149" t="s">
        <v>389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247"/>
    </row>
    <row r="35" spans="1:19" s="6" customFormat="1" ht="27" hidden="1" thickBot="1">
      <c r="A35" s="171">
        <v>4</v>
      </c>
      <c r="B35" s="172" t="s">
        <v>57</v>
      </c>
      <c r="C35" s="173" t="s">
        <v>233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247"/>
    </row>
    <row r="36" spans="1:19" s="6" customFormat="1" ht="31.5" hidden="1" customHeight="1">
      <c r="A36" s="174" t="s">
        <v>68</v>
      </c>
      <c r="B36" s="175" t="s">
        <v>234</v>
      </c>
      <c r="C36" s="176" t="s">
        <v>235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247"/>
    </row>
    <row r="37" spans="1:19" s="5" customFormat="1" ht="44.25" hidden="1" customHeight="1">
      <c r="A37" s="174" t="s">
        <v>69</v>
      </c>
      <c r="B37" s="175" t="s">
        <v>236</v>
      </c>
      <c r="C37" s="176" t="s">
        <v>237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248"/>
    </row>
    <row r="38" spans="1:19" s="5" customFormat="1" ht="76.5" hidden="1" customHeight="1" thickBot="1">
      <c r="A38" s="174" t="s">
        <v>70</v>
      </c>
      <c r="B38" s="175" t="s">
        <v>238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248"/>
    </row>
    <row r="39" spans="1:19" s="5" customFormat="1" ht="43.5" customHeight="1">
      <c r="A39" s="177" t="s">
        <v>282</v>
      </c>
      <c r="B39" s="172" t="s">
        <v>57</v>
      </c>
      <c r="C39" s="178" t="s">
        <v>373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248"/>
    </row>
    <row r="40" spans="1:19" s="5" customFormat="1" ht="31.5" customHeight="1">
      <c r="A40" s="181" t="s">
        <v>68</v>
      </c>
      <c r="B40" s="166" t="s">
        <v>374</v>
      </c>
      <c r="C40" s="182" t="s">
        <v>375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241">
        <f>(J9+J50)*0.233</f>
        <v>21211.807399999998</v>
      </c>
      <c r="S40" s="248"/>
    </row>
    <row r="41" spans="1:19" s="5" customFormat="1" ht="45" customHeight="1">
      <c r="A41" s="181" t="s">
        <v>69</v>
      </c>
      <c r="B41" s="166" t="s">
        <v>376</v>
      </c>
      <c r="C41" s="183" t="s">
        <v>377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248"/>
    </row>
    <row r="42" spans="1:19" s="4" customFormat="1" ht="73.5" customHeight="1">
      <c r="A42" s="181" t="s">
        <v>70</v>
      </c>
      <c r="B42" s="166" t="s">
        <v>378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246"/>
    </row>
    <row r="43" spans="1:19" s="5" customFormat="1" ht="24.75" hidden="1" customHeight="1" thickBot="1">
      <c r="A43" s="139" t="s">
        <v>282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248"/>
    </row>
    <row r="44" spans="1:19" s="5" customFormat="1" ht="30" customHeight="1">
      <c r="A44" s="147" t="s">
        <v>385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248"/>
    </row>
    <row r="45" spans="1:19" s="5" customFormat="1" ht="57" customHeight="1">
      <c r="A45" s="147" t="s">
        <v>386</v>
      </c>
      <c r="B45" s="166" t="s">
        <v>53</v>
      </c>
      <c r="C45" s="189" t="s">
        <v>384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248"/>
    </row>
    <row r="46" spans="1:19" s="4" customFormat="1" ht="53.25" customHeight="1" thickBot="1">
      <c r="A46" s="147" t="s">
        <v>387</v>
      </c>
      <c r="B46" s="148" t="s">
        <v>162</v>
      </c>
      <c r="C46" s="189" t="s">
        <v>201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246"/>
    </row>
    <row r="47" spans="1:19" s="6" customFormat="1" ht="61.5" hidden="1" customHeight="1" thickBot="1">
      <c r="A47" s="147" t="s">
        <v>388</v>
      </c>
      <c r="B47" s="148" t="s">
        <v>172</v>
      </c>
      <c r="C47" s="149" t="s">
        <v>202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247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247"/>
    </row>
    <row r="49" spans="1:19" s="6" customFormat="1" ht="42.75" customHeight="1" thickBot="1">
      <c r="A49" s="139">
        <v>5</v>
      </c>
      <c r="B49" s="140" t="s">
        <v>152</v>
      </c>
      <c r="C49" s="141" t="s">
        <v>316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247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248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248"/>
    </row>
    <row r="52" spans="1:19" s="5" customFormat="1" ht="57" customHeight="1" thickBot="1">
      <c r="A52" s="147" t="s">
        <v>151</v>
      </c>
      <c r="B52" s="148" t="s">
        <v>60</v>
      </c>
      <c r="C52" s="149" t="s">
        <v>208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248"/>
    </row>
    <row r="53" spans="1:19" s="5" customFormat="1" ht="53.25" hidden="1" customHeight="1" thickBot="1">
      <c r="A53" s="139">
        <v>6</v>
      </c>
      <c r="B53" s="140" t="s">
        <v>216</v>
      </c>
      <c r="C53" s="141" t="s">
        <v>317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248"/>
    </row>
    <row r="54" spans="1:19" s="6" customFormat="1" ht="13.8" hidden="1" thickBot="1">
      <c r="A54" s="206" t="s">
        <v>141</v>
      </c>
      <c r="B54" s="207" t="s">
        <v>217</v>
      </c>
      <c r="C54" s="208" t="s">
        <v>218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247"/>
    </row>
    <row r="55" spans="1:19" ht="53.25" hidden="1" customHeight="1" thickBot="1">
      <c r="A55" s="147" t="s">
        <v>51</v>
      </c>
      <c r="B55" s="148" t="s">
        <v>227</v>
      </c>
      <c r="C55" s="149" t="s">
        <v>228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318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283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270</v>
      </c>
      <c r="B59" s="148" t="s">
        <v>132</v>
      </c>
      <c r="C59" s="216" t="s">
        <v>284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285</v>
      </c>
      <c r="B60" s="148" t="s">
        <v>129</v>
      </c>
      <c r="C60" s="216" t="s">
        <v>286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319</v>
      </c>
      <c r="B61" s="148" t="s">
        <v>84</v>
      </c>
      <c r="C61" s="216" t="s">
        <v>287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6">
      <c r="A62" s="147" t="s">
        <v>204</v>
      </c>
      <c r="B62" s="148" t="s">
        <v>203</v>
      </c>
      <c r="C62" s="216" t="s">
        <v>205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206</v>
      </c>
      <c r="B63" s="148" t="s">
        <v>89</v>
      </c>
      <c r="C63" s="149" t="s">
        <v>288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320</v>
      </c>
      <c r="B64" s="148" t="s">
        <v>246</v>
      </c>
      <c r="C64" s="149" t="s">
        <v>289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8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7.399999999999999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8" hidden="1" thickBot="1">
      <c r="A69" s="113"/>
      <c r="B69" s="114" t="s">
        <v>212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opLeftCell="A10" workbookViewId="0">
      <selection activeCell="U10" sqref="U10"/>
    </sheetView>
  </sheetViews>
  <sheetFormatPr defaultColWidth="9.109375" defaultRowHeight="13.8"/>
  <cols>
    <col min="1" max="1" width="48.88671875" style="8" customWidth="1"/>
    <col min="2" max="2" width="16.5546875" style="9" customWidth="1"/>
    <col min="3" max="3" width="0.109375" style="9" hidden="1" customWidth="1"/>
    <col min="4" max="4" width="8.109375" style="10" hidden="1" customWidth="1"/>
    <col min="5" max="5" width="8" style="115" hidden="1" customWidth="1"/>
    <col min="6" max="6" width="5.109375" style="115" hidden="1" customWidth="1"/>
    <col min="7" max="7" width="11.6640625" style="115" hidden="1" customWidth="1"/>
    <col min="8" max="8" width="11" style="115" hidden="1" customWidth="1"/>
    <col min="9" max="9" width="12.5546875" style="115" hidden="1" customWidth="1"/>
    <col min="10" max="10" width="17" style="115" customWidth="1"/>
    <col min="11" max="14" width="0" style="115" hidden="1" customWidth="1"/>
    <col min="15" max="16384" width="9.109375" style="115"/>
  </cols>
  <sheetData>
    <row r="1" spans="1:23" ht="15.6">
      <c r="A1" s="240"/>
      <c r="B1" s="252"/>
      <c r="C1" s="232"/>
      <c r="D1" s="233"/>
      <c r="E1" s="117"/>
      <c r="F1" s="117"/>
      <c r="G1" s="117"/>
      <c r="H1" s="117"/>
      <c r="I1" s="117"/>
      <c r="J1" s="234" t="s">
        <v>180</v>
      </c>
    </row>
    <row r="2" spans="1:23" ht="15.6">
      <c r="A2" s="117"/>
      <c r="B2" s="117"/>
      <c r="C2" s="117"/>
      <c r="D2" s="117"/>
      <c r="E2" s="117"/>
      <c r="F2" s="117"/>
      <c r="G2" s="117"/>
      <c r="H2" s="123"/>
      <c r="I2" s="123"/>
      <c r="J2" s="268" t="s">
        <v>588</v>
      </c>
      <c r="K2" s="267"/>
      <c r="L2" s="267"/>
      <c r="M2" s="267"/>
      <c r="N2" s="267"/>
      <c r="O2" s="267"/>
      <c r="P2" s="267"/>
      <c r="R2" s="267"/>
      <c r="S2" s="267"/>
      <c r="T2" s="267"/>
      <c r="U2" s="267"/>
      <c r="V2" s="267"/>
      <c r="W2" s="267"/>
    </row>
    <row r="3" spans="1:23" ht="13.2">
      <c r="A3" s="117"/>
      <c r="B3" s="117"/>
      <c r="C3" s="117"/>
      <c r="D3" s="117"/>
      <c r="E3" s="117"/>
      <c r="F3" s="117"/>
      <c r="G3" s="117"/>
      <c r="H3" s="117"/>
      <c r="I3" s="117"/>
      <c r="J3" s="269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3.2">
      <c r="A4" s="117"/>
      <c r="B4" s="652"/>
      <c r="C4" s="652"/>
      <c r="D4" s="652"/>
      <c r="E4" s="652"/>
      <c r="F4" s="652"/>
      <c r="G4" s="652"/>
      <c r="H4" s="652"/>
      <c r="I4" s="652"/>
      <c r="J4" s="65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 ht="12.6">
      <c r="A5" s="651" t="s">
        <v>626</v>
      </c>
      <c r="B5" s="651"/>
      <c r="C5" s="651"/>
      <c r="D5" s="651"/>
      <c r="E5" s="651"/>
      <c r="F5" s="651"/>
      <c r="G5" s="651"/>
      <c r="H5" s="651"/>
      <c r="I5" s="651"/>
      <c r="J5" s="651"/>
    </row>
    <row r="6" spans="1:23" ht="27" customHeight="1">
      <c r="A6" s="651"/>
      <c r="B6" s="651"/>
      <c r="C6" s="651"/>
      <c r="D6" s="651"/>
      <c r="E6" s="651"/>
      <c r="F6" s="651"/>
      <c r="G6" s="651"/>
      <c r="H6" s="651"/>
      <c r="I6" s="651"/>
      <c r="J6" s="651"/>
    </row>
    <row r="7" spans="1:23" ht="13.2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253" t="s">
        <v>25</v>
      </c>
      <c r="B8" s="254" t="s">
        <v>26</v>
      </c>
      <c r="C8" s="256" t="s">
        <v>28</v>
      </c>
      <c r="D8" s="257" t="s">
        <v>214</v>
      </c>
      <c r="E8" s="258" t="s">
        <v>215</v>
      </c>
      <c r="F8" s="258" t="s">
        <v>211</v>
      </c>
      <c r="G8" s="257" t="s">
        <v>247</v>
      </c>
      <c r="H8" s="258" t="s">
        <v>298</v>
      </c>
      <c r="I8" s="258" t="s">
        <v>248</v>
      </c>
      <c r="J8" s="255" t="s">
        <v>504</v>
      </c>
    </row>
    <row r="9" spans="1:23" ht="20.25" customHeight="1">
      <c r="A9" s="376" t="s">
        <v>74</v>
      </c>
      <c r="B9" s="623" t="s">
        <v>14</v>
      </c>
      <c r="C9" s="623"/>
      <c r="D9" s="624" t="e">
        <f>#REF!+D11+#REF!</f>
        <v>#REF!</v>
      </c>
      <c r="E9" s="624" t="e">
        <f>#REF!+E11</f>
        <v>#REF!</v>
      </c>
      <c r="F9" s="624" t="e">
        <f>#REF!+F11</f>
        <v>#REF!</v>
      </c>
      <c r="G9" s="624" t="e">
        <f>#REF!+#REF!+#REF!</f>
        <v>#REF!</v>
      </c>
      <c r="H9" s="624" t="e">
        <f>#REF!+#REF!+#REF!</f>
        <v>#REF!</v>
      </c>
      <c r="I9" s="624" t="e">
        <f>#REF!+#REF!+#REF!</f>
        <v>#REF!</v>
      </c>
      <c r="J9" s="625">
        <f>'[2]Функц.2020 (прил 3) '!$L$9</f>
        <v>19653.099999999999</v>
      </c>
    </row>
    <row r="10" spans="1:23" ht="36" customHeight="1">
      <c r="A10" s="378" t="s">
        <v>311</v>
      </c>
      <c r="B10" s="626" t="s">
        <v>43</v>
      </c>
      <c r="C10" s="626"/>
      <c r="D10" s="627"/>
      <c r="E10" s="627"/>
      <c r="F10" s="627"/>
      <c r="G10" s="627"/>
      <c r="H10" s="627"/>
      <c r="I10" s="627"/>
      <c r="J10" s="628">
        <f>'[3]Функц.2020 (прил 3) '!$L$13</f>
        <v>1272.3</v>
      </c>
    </row>
    <row r="11" spans="1:23" ht="39.75" customHeight="1">
      <c r="A11" s="378" t="s">
        <v>209</v>
      </c>
      <c r="B11" s="626" t="s">
        <v>29</v>
      </c>
      <c r="C11" s="626"/>
      <c r="D11" s="627" t="e">
        <f>#REF!</f>
        <v>#REF!</v>
      </c>
      <c r="E11" s="627" t="e">
        <f>#REF!</f>
        <v>#REF!</v>
      </c>
      <c r="F11" s="627" t="e">
        <f>#REF!</f>
        <v>#REF!</v>
      </c>
      <c r="G11" s="627" t="e">
        <f>#REF!+#REF!</f>
        <v>#REF!</v>
      </c>
      <c r="H11" s="627" t="e">
        <f>#REF!+#REF!</f>
        <v>#REF!</v>
      </c>
      <c r="I11" s="627" t="e">
        <f>#REF!+#REF!</f>
        <v>#REF!</v>
      </c>
      <c r="J11" s="628">
        <f>'[3]Функц.2020 (прил 3) '!$L$14</f>
        <v>2586.6000000000004</v>
      </c>
      <c r="R11" s="266"/>
    </row>
    <row r="12" spans="1:23" ht="44.25" customHeight="1">
      <c r="A12" s="378" t="s">
        <v>251</v>
      </c>
      <c r="B12" s="623" t="s">
        <v>46</v>
      </c>
      <c r="C12" s="626"/>
      <c r="D12" s="627" t="e">
        <f>#REF!</f>
        <v>#REF!</v>
      </c>
      <c r="E12" s="627" t="e">
        <f>#REF!</f>
        <v>#REF!</v>
      </c>
      <c r="F12" s="627" t="e">
        <f>#REF!</f>
        <v>#REF!</v>
      </c>
      <c r="G12" s="627" t="e">
        <f>#REF!+#REF!+#REF!</f>
        <v>#REF!</v>
      </c>
      <c r="H12" s="627" t="e">
        <f>#REF!+#REF!+#REF!</f>
        <v>#REF!</v>
      </c>
      <c r="I12" s="627" t="e">
        <f>#REF!+#REF!+#REF!</f>
        <v>#REF!</v>
      </c>
      <c r="J12" s="625">
        <f>'[2]Функц.2020 (прил 3) '!$L$29</f>
        <v>9925.4999999999982</v>
      </c>
      <c r="L12" s="242" t="e">
        <f>J12+J10+J11-#REF!-#REF!</f>
        <v>#REF!</v>
      </c>
    </row>
    <row r="13" spans="1:23" ht="44.25" hidden="1" customHeight="1">
      <c r="A13" s="629" t="s">
        <v>542</v>
      </c>
      <c r="B13" s="626" t="s">
        <v>544</v>
      </c>
      <c r="C13" s="626"/>
      <c r="D13" s="627"/>
      <c r="E13" s="627"/>
      <c r="F13" s="627"/>
      <c r="G13" s="627"/>
      <c r="H13" s="627"/>
      <c r="I13" s="627"/>
      <c r="J13" s="628">
        <f>'[4]Вед. 2020 (прил 4)'!N32</f>
        <v>0</v>
      </c>
      <c r="L13" s="242"/>
    </row>
    <row r="14" spans="1:23" ht="20.25" customHeight="1">
      <c r="A14" s="319" t="s">
        <v>593</v>
      </c>
      <c r="B14" s="327" t="s">
        <v>544</v>
      </c>
      <c r="C14" s="327" t="s">
        <v>594</v>
      </c>
      <c r="D14" s="627"/>
      <c r="E14" s="627"/>
      <c r="F14" s="627"/>
      <c r="G14" s="627"/>
      <c r="H14" s="627"/>
      <c r="I14" s="627"/>
      <c r="J14" s="625">
        <f>'[3]Функц.2020 (прил 3) '!$L$57</f>
        <v>3339.1</v>
      </c>
    </row>
    <row r="15" spans="1:23" ht="17.25" customHeight="1">
      <c r="A15" s="629" t="s">
        <v>304</v>
      </c>
      <c r="B15" s="626" t="s">
        <v>181</v>
      </c>
      <c r="C15" s="626"/>
      <c r="D15" s="627" t="e">
        <f>#REF!</f>
        <v>#REF!</v>
      </c>
      <c r="E15" s="627" t="e">
        <f>#REF!</f>
        <v>#REF!</v>
      </c>
      <c r="F15" s="627" t="e">
        <f>#REF!</f>
        <v>#REF!</v>
      </c>
      <c r="G15" s="630" t="e">
        <f>#REF!</f>
        <v>#REF!</v>
      </c>
      <c r="H15" s="630" t="e">
        <f>#REF!</f>
        <v>#REF!</v>
      </c>
      <c r="I15" s="630" t="e">
        <f>#REF!</f>
        <v>#REF!</v>
      </c>
      <c r="J15" s="628">
        <f>'[5]Функц.2020 (прил 3) '!L57</f>
        <v>20</v>
      </c>
    </row>
    <row r="16" spans="1:23" ht="28.5" customHeight="1">
      <c r="A16" s="629" t="s">
        <v>30</v>
      </c>
      <c r="B16" s="626" t="s">
        <v>182</v>
      </c>
      <c r="C16" s="626"/>
      <c r="D16" s="627">
        <v>100</v>
      </c>
      <c r="E16" s="627"/>
      <c r="F16" s="627">
        <v>100</v>
      </c>
      <c r="G16" s="630" t="e">
        <f>#REF!+#REF!+#REF!+#REF!+#REF!+#REF!</f>
        <v>#REF!</v>
      </c>
      <c r="H16" s="630" t="e">
        <f>#REF!+#REF!+#REF!+#REF!+#REF!+#REF!</f>
        <v>#REF!</v>
      </c>
      <c r="I16" s="630" t="e">
        <f>#REF!+#REF!+#REF!+#REF!+#REF!+#REF!</f>
        <v>#REF!</v>
      </c>
      <c r="J16" s="628">
        <f>'[3]Функц.2020 (прил 3) '!$L$64</f>
        <v>2509.6000000000004</v>
      </c>
    </row>
    <row r="17" spans="1:10" ht="27" customHeight="1">
      <c r="A17" s="376" t="s">
        <v>37</v>
      </c>
      <c r="B17" s="623" t="s">
        <v>31</v>
      </c>
      <c r="C17" s="623"/>
      <c r="D17" s="624" t="e">
        <f>D18+#REF!+#REF!+#REF!</f>
        <v>#REF!</v>
      </c>
      <c r="E17" s="624" t="e">
        <f>E18+#REF!+#REF!+#REF!</f>
        <v>#REF!</v>
      </c>
      <c r="F17" s="624" t="e">
        <f>F18+#REF!+#REF!+#REF!</f>
        <v>#REF!</v>
      </c>
      <c r="G17" s="624" t="e">
        <f>G18</f>
        <v>#REF!</v>
      </c>
      <c r="H17" s="624" t="e">
        <f>H18</f>
        <v>#REF!</v>
      </c>
      <c r="I17" s="624" t="e">
        <f>I18</f>
        <v>#REF!</v>
      </c>
      <c r="J17" s="625">
        <f>J18</f>
        <v>50</v>
      </c>
    </row>
    <row r="18" spans="1:10" ht="15" customHeight="1">
      <c r="A18" s="629" t="s">
        <v>601</v>
      </c>
      <c r="B18" s="626" t="s">
        <v>21</v>
      </c>
      <c r="C18" s="626"/>
      <c r="D18" s="627" t="e">
        <f>#REF!</f>
        <v>#REF!</v>
      </c>
      <c r="E18" s="627" t="e">
        <f>#REF!</f>
        <v>#REF!</v>
      </c>
      <c r="F18" s="627" t="e">
        <f>#REF!</f>
        <v>#REF!</v>
      </c>
      <c r="G18" s="627" t="e">
        <f>#REF!+#REF!</f>
        <v>#REF!</v>
      </c>
      <c r="H18" s="627" t="e">
        <f>#REF!+#REF!</f>
        <v>#REF!</v>
      </c>
      <c r="I18" s="627" t="e">
        <f>#REF!+#REF!</f>
        <v>#REF!</v>
      </c>
      <c r="J18" s="628">
        <f>'[3]Функц.2020 (прил 3) '!$L$108</f>
        <v>50</v>
      </c>
    </row>
    <row r="19" spans="1:10" ht="15.75" customHeight="1">
      <c r="A19" s="479" t="s">
        <v>312</v>
      </c>
      <c r="B19" s="623" t="s">
        <v>313</v>
      </c>
      <c r="C19" s="631"/>
      <c r="D19" s="632"/>
      <c r="E19" s="632"/>
      <c r="F19" s="632"/>
      <c r="G19" s="632"/>
      <c r="H19" s="632"/>
      <c r="I19" s="632"/>
      <c r="J19" s="625">
        <v>52125.8</v>
      </c>
    </row>
    <row r="20" spans="1:10" ht="21" customHeight="1">
      <c r="A20" s="378" t="s">
        <v>397</v>
      </c>
      <c r="B20" s="626" t="s">
        <v>394</v>
      </c>
      <c r="C20" s="626"/>
      <c r="D20" s="627">
        <f>[6]роспись!H63</f>
        <v>5320</v>
      </c>
      <c r="E20" s="627">
        <v>480</v>
      </c>
      <c r="F20" s="627">
        <v>668</v>
      </c>
      <c r="G20" s="627" t="e">
        <f>#REF!</f>
        <v>#REF!</v>
      </c>
      <c r="H20" s="627" t="e">
        <f>#REF!</f>
        <v>#REF!</v>
      </c>
      <c r="I20" s="627" t="e">
        <f>#REF!</f>
        <v>#REF!</v>
      </c>
      <c r="J20" s="628">
        <f>'[3]Функц.2020 (прил 3) '!$L$110</f>
        <v>390</v>
      </c>
    </row>
    <row r="21" spans="1:10" ht="21" customHeight="1">
      <c r="A21" s="378" t="s">
        <v>223</v>
      </c>
      <c r="B21" s="626" t="s">
        <v>222</v>
      </c>
      <c r="C21" s="626"/>
      <c r="D21" s="627">
        <f>[6]роспись!H68</f>
        <v>668</v>
      </c>
      <c r="E21" s="627">
        <v>480</v>
      </c>
      <c r="F21" s="627">
        <v>668</v>
      </c>
      <c r="G21" s="627" t="e">
        <f>#REF!</f>
        <v>#REF!</v>
      </c>
      <c r="H21" s="627" t="e">
        <f>#REF!</f>
        <v>#REF!</v>
      </c>
      <c r="I21" s="627" t="e">
        <f>#REF!</f>
        <v>#REF!</v>
      </c>
      <c r="J21" s="628">
        <v>51685.8</v>
      </c>
    </row>
    <row r="22" spans="1:10" ht="24">
      <c r="A22" s="378" t="s">
        <v>444</v>
      </c>
      <c r="B22" s="626" t="s">
        <v>443</v>
      </c>
      <c r="C22" s="626"/>
      <c r="D22" s="627" t="e">
        <f>[6]роспись!H73</f>
        <v>#REF!</v>
      </c>
      <c r="E22" s="627">
        <v>480</v>
      </c>
      <c r="F22" s="627">
        <v>668</v>
      </c>
      <c r="G22" s="627" t="e">
        <f>#REF!</f>
        <v>#REF!</v>
      </c>
      <c r="H22" s="627" t="e">
        <f>#REF!</f>
        <v>#REF!</v>
      </c>
      <c r="I22" s="627" t="e">
        <f>#REF!</f>
        <v>#REF!</v>
      </c>
      <c r="J22" s="628">
        <f>'[3]Функц.2020 (прил 3) '!$L$126</f>
        <v>50</v>
      </c>
    </row>
    <row r="23" spans="1:10" ht="12.6">
      <c r="A23" s="376" t="s">
        <v>32</v>
      </c>
      <c r="B23" s="623" t="s">
        <v>33</v>
      </c>
      <c r="C23" s="626"/>
      <c r="D23" s="627" t="e">
        <f>#REF!+#REF!+#REF!</f>
        <v>#REF!</v>
      </c>
      <c r="E23" s="627" t="e">
        <f>#REF!+#REF!+#REF!</f>
        <v>#REF!</v>
      </c>
      <c r="F23" s="627" t="e">
        <f>#REF!+#REF!+#REF!</f>
        <v>#REF!</v>
      </c>
      <c r="G23" s="624" t="e">
        <f>#REF!+#REF!+#REF!+#REF!</f>
        <v>#REF!</v>
      </c>
      <c r="H23" s="624" t="e">
        <f>#REF!+#REF!+#REF!+#REF!</f>
        <v>#REF!</v>
      </c>
      <c r="I23" s="624" t="e">
        <f>#REF!+#REF!+#REF!+#REF!</f>
        <v>#REF!</v>
      </c>
      <c r="J23" s="625">
        <f>J24</f>
        <v>56168.5</v>
      </c>
    </row>
    <row r="24" spans="1:10" ht="12.6">
      <c r="A24" s="633" t="s">
        <v>321</v>
      </c>
      <c r="B24" s="626" t="s">
        <v>80</v>
      </c>
      <c r="C24" s="626"/>
      <c r="D24" s="627"/>
      <c r="E24" s="627"/>
      <c r="F24" s="627"/>
      <c r="G24" s="627"/>
      <c r="H24" s="627"/>
      <c r="I24" s="627"/>
      <c r="J24" s="628">
        <v>56168.5</v>
      </c>
    </row>
    <row r="25" spans="1:10" ht="27" customHeight="1">
      <c r="A25" s="376" t="s">
        <v>34</v>
      </c>
      <c r="B25" s="623" t="s">
        <v>22</v>
      </c>
      <c r="C25" s="623"/>
      <c r="D25" s="624" t="e">
        <f t="shared" ref="D25:I25" si="0">D27</f>
        <v>#REF!</v>
      </c>
      <c r="E25" s="624" t="e">
        <f t="shared" si="0"/>
        <v>#REF!</v>
      </c>
      <c r="F25" s="624" t="e">
        <f t="shared" si="0"/>
        <v>#REF!</v>
      </c>
      <c r="G25" s="624" t="e">
        <f t="shared" si="0"/>
        <v>#REF!</v>
      </c>
      <c r="H25" s="624" t="e">
        <f t="shared" si="0"/>
        <v>#REF!</v>
      </c>
      <c r="I25" s="624" t="e">
        <f t="shared" si="0"/>
        <v>#REF!</v>
      </c>
      <c r="J25" s="625">
        <f>SUM(J26:J27)</f>
        <v>966.5</v>
      </c>
    </row>
    <row r="26" spans="1:10" ht="28.2" customHeight="1">
      <c r="A26" s="629" t="s">
        <v>327</v>
      </c>
      <c r="B26" s="626" t="s">
        <v>326</v>
      </c>
      <c r="C26" s="626"/>
      <c r="D26" s="627" t="e">
        <f>D27</f>
        <v>#REF!</v>
      </c>
      <c r="E26" s="627" t="e">
        <f>E27</f>
        <v>#REF!</v>
      </c>
      <c r="F26" s="627" t="e">
        <f>F27</f>
        <v>#REF!</v>
      </c>
      <c r="G26" s="627" t="e">
        <f>G27+#REF!+#REF!</f>
        <v>#REF!</v>
      </c>
      <c r="H26" s="627" t="e">
        <f>H27+#REF!+#REF!</f>
        <v>#REF!</v>
      </c>
      <c r="I26" s="627" t="e">
        <f>I27+#REF!+#REF!</f>
        <v>#REF!</v>
      </c>
      <c r="J26" s="628">
        <f>'[3]Функц.2020 (прил 3) '!$L$173</f>
        <v>100</v>
      </c>
    </row>
    <row r="27" spans="1:10" ht="12.6">
      <c r="A27" s="629" t="s">
        <v>511</v>
      </c>
      <c r="B27" s="626" t="s">
        <v>23</v>
      </c>
      <c r="C27" s="626"/>
      <c r="D27" s="627" t="e">
        <f>#REF!</f>
        <v>#REF!</v>
      </c>
      <c r="E27" s="627" t="e">
        <f>#REF!</f>
        <v>#REF!</v>
      </c>
      <c r="F27" s="627" t="e">
        <f>#REF!</f>
        <v>#REF!</v>
      </c>
      <c r="G27" s="627" t="e">
        <f>#REF!+#REF!+#REF!</f>
        <v>#REF!</v>
      </c>
      <c r="H27" s="627" t="e">
        <f>#REF!+#REF!+#REF!</f>
        <v>#REF!</v>
      </c>
      <c r="I27" s="627" t="e">
        <f>#REF!+#REF!+#REF!</f>
        <v>#REF!</v>
      </c>
      <c r="J27" s="628">
        <f>'[3]Функц.2020 (прил 3) '!$L$174-175</f>
        <v>866.5</v>
      </c>
    </row>
    <row r="28" spans="1:10" ht="12.6">
      <c r="A28" s="376" t="s">
        <v>207</v>
      </c>
      <c r="B28" s="623" t="s">
        <v>24</v>
      </c>
      <c r="C28" s="634"/>
      <c r="D28" s="635"/>
      <c r="E28" s="636"/>
      <c r="F28" s="636"/>
      <c r="G28" s="624" t="e">
        <f>G29</f>
        <v>#REF!</v>
      </c>
      <c r="H28" s="624" t="e">
        <f>H29</f>
        <v>#REF!</v>
      </c>
      <c r="I28" s="624" t="e">
        <f>I29</f>
        <v>#REF!</v>
      </c>
      <c r="J28" s="625">
        <f>'[2]Функц.2020 (прил 3) '!$L$189</f>
        <v>12135.8</v>
      </c>
    </row>
    <row r="29" spans="1:10" ht="20.25" customHeight="1">
      <c r="A29" s="629" t="s">
        <v>38</v>
      </c>
      <c r="B29" s="626" t="s">
        <v>39</v>
      </c>
      <c r="C29" s="634"/>
      <c r="D29" s="635"/>
      <c r="E29" s="636"/>
      <c r="F29" s="636"/>
      <c r="G29" s="627" t="e">
        <f>#REF!+G30</f>
        <v>#REF!</v>
      </c>
      <c r="H29" s="627" t="e">
        <f>#REF!+H30</f>
        <v>#REF!</v>
      </c>
      <c r="I29" s="627" t="e">
        <f>#REF!+I30</f>
        <v>#REF!</v>
      </c>
      <c r="J29" s="628">
        <f>'[2]Функц.2020 (прил 3) '!$L$190</f>
        <v>2934.2</v>
      </c>
    </row>
    <row r="30" spans="1:10" ht="24">
      <c r="A30" s="506" t="s">
        <v>309</v>
      </c>
      <c r="B30" s="626" t="s">
        <v>268</v>
      </c>
      <c r="C30" s="634"/>
      <c r="D30" s="635"/>
      <c r="E30" s="636"/>
      <c r="F30" s="636"/>
      <c r="G30" s="627" t="e">
        <f>#REF!</f>
        <v>#REF!</v>
      </c>
      <c r="H30" s="627" t="e">
        <f>#REF!</f>
        <v>#REF!</v>
      </c>
      <c r="I30" s="627" t="e">
        <f>#REF!</f>
        <v>#REF!</v>
      </c>
      <c r="J30" s="628">
        <f>'[3]Функц.2020 (прил 3) '!$L$189</f>
        <v>8823.7999999999993</v>
      </c>
    </row>
    <row r="31" spans="1:10" ht="20.25" customHeight="1">
      <c r="A31" s="376" t="s">
        <v>35</v>
      </c>
      <c r="B31" s="623">
        <v>1000</v>
      </c>
      <c r="C31" s="634"/>
      <c r="D31" s="635"/>
      <c r="E31" s="636"/>
      <c r="F31" s="636"/>
      <c r="G31" s="624" t="e">
        <f>G33+G32</f>
        <v>#REF!</v>
      </c>
      <c r="H31" s="624" t="e">
        <f>H33+H32</f>
        <v>#REF!</v>
      </c>
      <c r="I31" s="624" t="e">
        <f>I33+I32</f>
        <v>#REF!</v>
      </c>
      <c r="J31" s="625">
        <f>SUM(J32:J33)</f>
        <v>1302</v>
      </c>
    </row>
    <row r="32" spans="1:10" ht="19.5" customHeight="1">
      <c r="A32" s="378" t="s">
        <v>220</v>
      </c>
      <c r="B32" s="626" t="s">
        <v>219</v>
      </c>
      <c r="C32" s="634"/>
      <c r="D32" s="635"/>
      <c r="E32" s="636"/>
      <c r="F32" s="636"/>
      <c r="G32" s="627" t="e">
        <f>#REF!</f>
        <v>#REF!</v>
      </c>
      <c r="H32" s="627" t="e">
        <f>#REF!</f>
        <v>#REF!</v>
      </c>
      <c r="I32" s="627" t="e">
        <f>#REF!</f>
        <v>#REF!</v>
      </c>
      <c r="J32" s="628">
        <f>'[3]Функц.2020 (прил 3) '!$L$208</f>
        <v>343.5</v>
      </c>
    </row>
    <row r="33" spans="1:15" ht="12.6">
      <c r="A33" s="629" t="s">
        <v>171</v>
      </c>
      <c r="B33" s="626" t="s">
        <v>40</v>
      </c>
      <c r="C33" s="634"/>
      <c r="D33" s="635"/>
      <c r="E33" s="636"/>
      <c r="F33" s="636"/>
      <c r="G33" s="627" t="e">
        <f>#REF!+#REF!+#REF!</f>
        <v>#REF!</v>
      </c>
      <c r="H33" s="627" t="e">
        <f>#REF!+#REF!+#REF!</f>
        <v>#REF!</v>
      </c>
      <c r="I33" s="627" t="e">
        <f>#REF!+#REF!+#REF!</f>
        <v>#REF!</v>
      </c>
      <c r="J33" s="309">
        <v>958.5</v>
      </c>
    </row>
    <row r="34" spans="1:15" ht="12.6">
      <c r="A34" s="376" t="s">
        <v>170</v>
      </c>
      <c r="B34" s="623" t="s">
        <v>184</v>
      </c>
      <c r="C34" s="634"/>
      <c r="D34" s="635"/>
      <c r="E34" s="636"/>
      <c r="F34" s="636"/>
      <c r="G34" s="624" t="e">
        <f>G35</f>
        <v>#REF!</v>
      </c>
      <c r="H34" s="624" t="e">
        <f>H35</f>
        <v>#REF!</v>
      </c>
      <c r="I34" s="624" t="e">
        <f>I35</f>
        <v>#REF!</v>
      </c>
      <c r="J34" s="625">
        <f>'[2]Функц.2020 (прил 3) '!$L$224</f>
        <v>1667.4</v>
      </c>
    </row>
    <row r="35" spans="1:15" ht="12.6">
      <c r="A35" s="629" t="s">
        <v>185</v>
      </c>
      <c r="B35" s="626" t="s">
        <v>183</v>
      </c>
      <c r="C35" s="634"/>
      <c r="D35" s="635"/>
      <c r="E35" s="636"/>
      <c r="F35" s="636"/>
      <c r="G35" s="627" t="e">
        <f>#REF!</f>
        <v>#REF!</v>
      </c>
      <c r="H35" s="627" t="e">
        <f>#REF!</f>
        <v>#REF!</v>
      </c>
      <c r="I35" s="627" t="e">
        <f>#REF!</f>
        <v>#REF!</v>
      </c>
      <c r="J35" s="628">
        <f>'[2]Функц.2020 (прил 3) '!$L$224</f>
        <v>1667.4</v>
      </c>
    </row>
    <row r="36" spans="1:15" ht="12.6">
      <c r="A36" s="376" t="s">
        <v>186</v>
      </c>
      <c r="B36" s="623" t="s">
        <v>187</v>
      </c>
      <c r="C36" s="634"/>
      <c r="D36" s="635"/>
      <c r="E36" s="636"/>
      <c r="F36" s="636"/>
      <c r="G36" s="624" t="e">
        <f>G37</f>
        <v>#REF!</v>
      </c>
      <c r="H36" s="624" t="e">
        <f>H37</f>
        <v>#REF!</v>
      </c>
      <c r="I36" s="624" t="e">
        <f>I37</f>
        <v>#REF!</v>
      </c>
      <c r="J36" s="625">
        <f>J37</f>
        <v>750.8</v>
      </c>
    </row>
    <row r="37" spans="1:15" ht="13.2" thickBot="1">
      <c r="A37" s="629" t="s">
        <v>189</v>
      </c>
      <c r="B37" s="626" t="s">
        <v>188</v>
      </c>
      <c r="C37" s="634"/>
      <c r="D37" s="635"/>
      <c r="E37" s="636"/>
      <c r="F37" s="636"/>
      <c r="G37" s="627" t="e">
        <f>#REF!+#REF!</f>
        <v>#REF!</v>
      </c>
      <c r="H37" s="627" t="e">
        <f>#REF!+#REF!</f>
        <v>#REF!</v>
      </c>
      <c r="I37" s="627" t="e">
        <f>#REF!+#REF!</f>
        <v>#REF!</v>
      </c>
      <c r="J37" s="628">
        <f>'[3]Функц.2020 (прил 3) '!$L$230</f>
        <v>750.8</v>
      </c>
      <c r="O37" s="242"/>
    </row>
    <row r="38" spans="1:15" ht="14.4" thickBot="1">
      <c r="A38" s="259" t="s">
        <v>36</v>
      </c>
      <c r="B38" s="260"/>
      <c r="C38" s="261"/>
      <c r="D38" s="262"/>
      <c r="E38" s="263"/>
      <c r="F38" s="263"/>
      <c r="G38" s="264" t="e">
        <f>#REF!+#REF!</f>
        <v>#REF!</v>
      </c>
      <c r="H38" s="264" t="e">
        <f>#REF!+#REF!</f>
        <v>#REF!</v>
      </c>
      <c r="I38" s="264" t="e">
        <f>#REF!+#REF!</f>
        <v>#REF!</v>
      </c>
      <c r="J38" s="265">
        <f>J36+J34+J31+J28+J25+J23+J19+J17+J9</f>
        <v>144819.9</v>
      </c>
    </row>
    <row r="39" spans="1:15">
      <c r="J39" s="242"/>
    </row>
    <row r="40" spans="1:15">
      <c r="J40" s="108"/>
    </row>
    <row r="42" spans="1:15">
      <c r="J42" s="116"/>
    </row>
    <row r="47" spans="1:15">
      <c r="J47" s="242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topLeftCell="A218" workbookViewId="0">
      <selection activeCell="D178" sqref="D178"/>
    </sheetView>
  </sheetViews>
  <sheetFormatPr defaultColWidth="9.109375" defaultRowHeight="13.8"/>
  <cols>
    <col min="1" max="1" width="72.88671875" style="8" customWidth="1"/>
    <col min="2" max="2" width="13" style="9" customWidth="1"/>
    <col min="3" max="3" width="13.33203125" style="8" customWidth="1"/>
    <col min="4" max="4" width="12" style="8" customWidth="1"/>
    <col min="5" max="5" width="0.109375" style="9" hidden="1" customWidth="1"/>
    <col min="6" max="6" width="8.109375" style="10" hidden="1" customWidth="1"/>
    <col min="7" max="7" width="8" style="115" hidden="1" customWidth="1"/>
    <col min="8" max="8" width="5.109375" style="115" hidden="1" customWidth="1"/>
    <col min="9" max="9" width="11.6640625" style="115" hidden="1" customWidth="1"/>
    <col min="10" max="10" width="11" style="115" hidden="1" customWidth="1"/>
    <col min="11" max="11" width="12.5546875" style="115" hidden="1" customWidth="1"/>
    <col min="12" max="12" width="13.109375" style="115" customWidth="1"/>
    <col min="13" max="16" width="0" style="115" hidden="1" customWidth="1"/>
    <col min="17" max="16384" width="9.109375" style="115"/>
  </cols>
  <sheetData>
    <row r="1" spans="1:17" ht="15.6">
      <c r="A1" s="240"/>
      <c r="B1" s="251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302</v>
      </c>
    </row>
    <row r="2" spans="1:17" ht="13.2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268" t="s">
        <v>588</v>
      </c>
    </row>
    <row r="3" spans="1:17" ht="13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69"/>
    </row>
    <row r="4" spans="1:17" ht="13.2">
      <c r="A4" s="117"/>
      <c r="B4" s="117"/>
      <c r="C4" s="117"/>
      <c r="D4" s="652"/>
      <c r="E4" s="652"/>
      <c r="F4" s="652"/>
      <c r="G4" s="652"/>
      <c r="H4" s="652"/>
      <c r="I4" s="652"/>
      <c r="J4" s="652"/>
      <c r="K4" s="652"/>
      <c r="L4" s="652"/>
    </row>
    <row r="5" spans="1:17" ht="12.75" customHeight="1">
      <c r="A5" s="651" t="s">
        <v>627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7" ht="27" customHeight="1">
      <c r="A6" s="651"/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Q6" s="280"/>
    </row>
    <row r="7" spans="1:17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  <c r="Q7" s="280"/>
    </row>
    <row r="8" spans="1:17" ht="48" customHeight="1" thickBot="1">
      <c r="A8" s="281" t="s">
        <v>25</v>
      </c>
      <c r="B8" s="282" t="s">
        <v>26</v>
      </c>
      <c r="C8" s="282" t="s">
        <v>15</v>
      </c>
      <c r="D8" s="282" t="s">
        <v>27</v>
      </c>
      <c r="E8" s="282" t="s">
        <v>28</v>
      </c>
      <c r="F8" s="283" t="s">
        <v>214</v>
      </c>
      <c r="G8" s="284" t="s">
        <v>215</v>
      </c>
      <c r="H8" s="284" t="s">
        <v>211</v>
      </c>
      <c r="I8" s="283" t="s">
        <v>247</v>
      </c>
      <c r="J8" s="284" t="s">
        <v>298</v>
      </c>
      <c r="K8" s="284" t="s">
        <v>248</v>
      </c>
      <c r="L8" s="285" t="s">
        <v>299</v>
      </c>
      <c r="Q8" s="280"/>
    </row>
    <row r="9" spans="1:17" ht="20.25" customHeight="1">
      <c r="A9" s="289" t="s">
        <v>74</v>
      </c>
      <c r="B9" s="290" t="s">
        <v>14</v>
      </c>
      <c r="C9" s="290"/>
      <c r="D9" s="290"/>
      <c r="E9" s="290"/>
      <c r="F9" s="291" t="e">
        <f>F11+F14+#REF!</f>
        <v>#REF!</v>
      </c>
      <c r="G9" s="291" t="e">
        <f>G11+G14</f>
        <v>#REF!</v>
      </c>
      <c r="H9" s="291" t="e">
        <f>H11+H14</f>
        <v>#REF!</v>
      </c>
      <c r="I9" s="292" t="e">
        <f>I11+I34+#REF!</f>
        <v>#REF!</v>
      </c>
      <c r="J9" s="292" t="e">
        <f>J11+J34+#REF!</f>
        <v>#REF!</v>
      </c>
      <c r="K9" s="292" t="e">
        <f>K11+K34+#REF!</f>
        <v>#REF!</v>
      </c>
      <c r="L9" s="293">
        <f>L10+L14+L29+L57+L60+L64+L53</f>
        <v>19653.099999999999</v>
      </c>
      <c r="Q9" s="280"/>
    </row>
    <row r="10" spans="1:17" ht="28.5" customHeight="1">
      <c r="A10" s="294" t="s">
        <v>311</v>
      </c>
      <c r="B10" s="295" t="s">
        <v>43</v>
      </c>
      <c r="C10" s="295"/>
      <c r="D10" s="295"/>
      <c r="E10" s="296"/>
      <c r="F10" s="297"/>
      <c r="G10" s="297"/>
      <c r="H10" s="297"/>
      <c r="I10" s="298"/>
      <c r="J10" s="298"/>
      <c r="K10" s="298"/>
      <c r="L10" s="299">
        <f>L11</f>
        <v>1272.3</v>
      </c>
      <c r="Q10" s="280"/>
    </row>
    <row r="11" spans="1:17" ht="21.6" customHeight="1">
      <c r="A11" s="300" t="s">
        <v>158</v>
      </c>
      <c r="B11" s="296" t="s">
        <v>43</v>
      </c>
      <c r="C11" s="296" t="s">
        <v>453</v>
      </c>
      <c r="D11" s="296"/>
      <c r="E11" s="296"/>
      <c r="F11" s="297">
        <f t="shared" ref="F11:K11" si="0">F13</f>
        <v>753.2</v>
      </c>
      <c r="G11" s="297">
        <f t="shared" si="0"/>
        <v>530.70000000000005</v>
      </c>
      <c r="H11" s="297">
        <f t="shared" si="0"/>
        <v>753.2</v>
      </c>
      <c r="I11" s="301">
        <f t="shared" si="0"/>
        <v>918.9</v>
      </c>
      <c r="J11" s="301">
        <f t="shared" si="0"/>
        <v>606.1</v>
      </c>
      <c r="K11" s="301">
        <f t="shared" si="0"/>
        <v>918.9</v>
      </c>
      <c r="L11" s="302">
        <f>L12</f>
        <v>1272.3</v>
      </c>
      <c r="Q11" s="280"/>
    </row>
    <row r="12" spans="1:17" ht="41.25" customHeight="1">
      <c r="A12" s="303" t="s">
        <v>333</v>
      </c>
      <c r="B12" s="304" t="s">
        <v>43</v>
      </c>
      <c r="C12" s="304" t="s">
        <v>453</v>
      </c>
      <c r="D12" s="304" t="s">
        <v>331</v>
      </c>
      <c r="E12" s="304"/>
      <c r="F12" s="305" t="e">
        <f>[6]роспись!H9</f>
        <v>#REF!</v>
      </c>
      <c r="G12" s="305">
        <v>530.70000000000005</v>
      </c>
      <c r="H12" s="305">
        <v>753.2</v>
      </c>
      <c r="I12" s="306">
        <v>918.9</v>
      </c>
      <c r="J12" s="307">
        <v>606.1</v>
      </c>
      <c r="K12" s="308">
        <v>918.9</v>
      </c>
      <c r="L12" s="309">
        <f>L13</f>
        <v>1272.3</v>
      </c>
      <c r="M12" s="242"/>
      <c r="Q12" s="280"/>
    </row>
    <row r="13" spans="1:17" ht="20.25" customHeight="1">
      <c r="A13" s="303" t="s">
        <v>334</v>
      </c>
      <c r="B13" s="304" t="s">
        <v>43</v>
      </c>
      <c r="C13" s="304" t="s">
        <v>453</v>
      </c>
      <c r="D13" s="304" t="s">
        <v>332</v>
      </c>
      <c r="E13" s="304"/>
      <c r="F13" s="305">
        <f>[6]роспись!H10</f>
        <v>753.2</v>
      </c>
      <c r="G13" s="305">
        <v>530.70000000000005</v>
      </c>
      <c r="H13" s="305">
        <v>753.2</v>
      </c>
      <c r="I13" s="306">
        <v>918.9</v>
      </c>
      <c r="J13" s="307">
        <v>606.1</v>
      </c>
      <c r="K13" s="308">
        <v>918.9</v>
      </c>
      <c r="L13" s="309">
        <v>1272.3</v>
      </c>
      <c r="Q13" s="280"/>
    </row>
    <row r="14" spans="1:17" ht="37.200000000000003" customHeight="1">
      <c r="A14" s="300" t="s">
        <v>209</v>
      </c>
      <c r="B14" s="296" t="s">
        <v>29</v>
      </c>
      <c r="C14" s="296"/>
      <c r="D14" s="296"/>
      <c r="E14" s="296"/>
      <c r="F14" s="297" t="e">
        <f>F23</f>
        <v>#REF!</v>
      </c>
      <c r="G14" s="297" t="e">
        <f>G23</f>
        <v>#REF!</v>
      </c>
      <c r="H14" s="297" t="e">
        <f>H23</f>
        <v>#REF!</v>
      </c>
      <c r="I14" s="301" t="e">
        <f>I23+I16</f>
        <v>#REF!</v>
      </c>
      <c r="J14" s="301" t="e">
        <f>J23+J16</f>
        <v>#REF!</v>
      </c>
      <c r="K14" s="301" t="e">
        <f>K23+K16</f>
        <v>#REF!</v>
      </c>
      <c r="L14" s="302">
        <f>L23+L16</f>
        <v>2586.6000000000004</v>
      </c>
      <c r="Q14" s="280"/>
    </row>
    <row r="15" spans="1:17" ht="25.2" customHeight="1">
      <c r="A15" s="310" t="s">
        <v>497</v>
      </c>
      <c r="B15" s="311" t="s">
        <v>29</v>
      </c>
      <c r="C15" s="296" t="s">
        <v>454</v>
      </c>
      <c r="D15" s="311"/>
      <c r="E15" s="296"/>
      <c r="F15" s="297" t="e">
        <f>#REF!</f>
        <v>#REF!</v>
      </c>
      <c r="G15" s="297" t="e">
        <f>#REF!</f>
        <v>#REF!</v>
      </c>
      <c r="H15" s="297" t="e">
        <f>#REF!</f>
        <v>#REF!</v>
      </c>
      <c r="I15" s="301" t="e">
        <f>#REF!</f>
        <v>#REF!</v>
      </c>
      <c r="J15" s="301" t="e">
        <f>#REF!</f>
        <v>#REF!</v>
      </c>
      <c r="K15" s="301" t="e">
        <f>#REF!</f>
        <v>#REF!</v>
      </c>
      <c r="L15" s="302">
        <f>L16+L23</f>
        <v>2586.6000000000004</v>
      </c>
      <c r="Q15" s="280"/>
    </row>
    <row r="16" spans="1:17" ht="26.4" customHeight="1">
      <c r="A16" s="300" t="s">
        <v>250</v>
      </c>
      <c r="B16" s="296" t="s">
        <v>29</v>
      </c>
      <c r="C16" s="296" t="s">
        <v>491</v>
      </c>
      <c r="D16" s="296"/>
      <c r="E16" s="296"/>
      <c r="F16" s="297"/>
      <c r="G16" s="297"/>
      <c r="H16" s="297"/>
      <c r="I16" s="301" t="e">
        <f>I18+#REF!</f>
        <v>#REF!</v>
      </c>
      <c r="J16" s="301" t="e">
        <f>J18+#REF!</f>
        <v>#REF!</v>
      </c>
      <c r="K16" s="301" t="e">
        <f>K18+#REF!</f>
        <v>#REF!</v>
      </c>
      <c r="L16" s="302">
        <f>L18+L20+L21</f>
        <v>2428.3000000000002</v>
      </c>
      <c r="Q16" s="280"/>
    </row>
    <row r="17" spans="1:17" ht="44.25" customHeight="1">
      <c r="A17" s="312" t="s">
        <v>335</v>
      </c>
      <c r="B17" s="304" t="s">
        <v>29</v>
      </c>
      <c r="C17" s="304" t="s">
        <v>491</v>
      </c>
      <c r="D17" s="304" t="s">
        <v>331</v>
      </c>
      <c r="E17" s="304"/>
      <c r="F17" s="305"/>
      <c r="G17" s="305"/>
      <c r="H17" s="305"/>
      <c r="I17" s="313">
        <v>519.5</v>
      </c>
      <c r="J17" s="314">
        <v>330.8</v>
      </c>
      <c r="K17" s="315">
        <v>519.70000000000005</v>
      </c>
      <c r="L17" s="316">
        <f>L18</f>
        <v>1615.1</v>
      </c>
      <c r="Q17" s="280"/>
    </row>
    <row r="18" spans="1:17" ht="21" customHeight="1">
      <c r="A18" s="312" t="s">
        <v>336</v>
      </c>
      <c r="B18" s="304" t="s">
        <v>29</v>
      </c>
      <c r="C18" s="304" t="s">
        <v>491</v>
      </c>
      <c r="D18" s="304" t="s">
        <v>332</v>
      </c>
      <c r="E18" s="304"/>
      <c r="F18" s="305"/>
      <c r="G18" s="305"/>
      <c r="H18" s="305"/>
      <c r="I18" s="313">
        <v>519.5</v>
      </c>
      <c r="J18" s="314">
        <v>330.8</v>
      </c>
      <c r="K18" s="315">
        <v>519.70000000000005</v>
      </c>
      <c r="L18" s="316">
        <v>1615.1</v>
      </c>
      <c r="Q18" s="280"/>
    </row>
    <row r="19" spans="1:17" ht="26.4" customHeight="1">
      <c r="A19" s="317" t="s">
        <v>338</v>
      </c>
      <c r="B19" s="304" t="s">
        <v>29</v>
      </c>
      <c r="C19" s="304" t="s">
        <v>491</v>
      </c>
      <c r="D19" s="304" t="s">
        <v>337</v>
      </c>
      <c r="E19" s="304"/>
      <c r="F19" s="305"/>
      <c r="G19" s="305"/>
      <c r="H19" s="305"/>
      <c r="I19" s="313">
        <v>519.5</v>
      </c>
      <c r="J19" s="314">
        <v>330.8</v>
      </c>
      <c r="K19" s="315">
        <v>519.70000000000005</v>
      </c>
      <c r="L19" s="316">
        <f>L20</f>
        <v>812.2</v>
      </c>
      <c r="Q19" s="280"/>
    </row>
    <row r="20" spans="1:17" ht="20.25" customHeight="1">
      <c r="A20" s="303" t="s">
        <v>305</v>
      </c>
      <c r="B20" s="304" t="s">
        <v>29</v>
      </c>
      <c r="C20" s="304" t="s">
        <v>491</v>
      </c>
      <c r="D20" s="304" t="s">
        <v>252</v>
      </c>
      <c r="E20" s="304"/>
      <c r="F20" s="305"/>
      <c r="G20" s="305"/>
      <c r="H20" s="305"/>
      <c r="I20" s="313">
        <v>519.5</v>
      </c>
      <c r="J20" s="314">
        <v>330.8</v>
      </c>
      <c r="K20" s="315">
        <v>519.70000000000005</v>
      </c>
      <c r="L20" s="316">
        <v>812.2</v>
      </c>
      <c r="Q20" s="280"/>
    </row>
    <row r="21" spans="1:17" ht="19.8" customHeight="1">
      <c r="A21" s="317" t="s">
        <v>343</v>
      </c>
      <c r="B21" s="304" t="s">
        <v>29</v>
      </c>
      <c r="C21" s="304" t="s">
        <v>491</v>
      </c>
      <c r="D21" s="304" t="s">
        <v>342</v>
      </c>
      <c r="E21" s="304"/>
      <c r="F21" s="305"/>
      <c r="G21" s="305"/>
      <c r="H21" s="305"/>
      <c r="I21" s="313"/>
      <c r="J21" s="318"/>
      <c r="K21" s="315"/>
      <c r="L21" s="316">
        <f>L22</f>
        <v>1</v>
      </c>
      <c r="Q21" s="280"/>
    </row>
    <row r="22" spans="1:17" ht="27" customHeight="1">
      <c r="A22" s="303" t="s">
        <v>345</v>
      </c>
      <c r="B22" s="304" t="s">
        <v>29</v>
      </c>
      <c r="C22" s="304" t="s">
        <v>491</v>
      </c>
      <c r="D22" s="304" t="s">
        <v>344</v>
      </c>
      <c r="E22" s="304"/>
      <c r="F22" s="305"/>
      <c r="G22" s="305"/>
      <c r="H22" s="305"/>
      <c r="I22" s="313"/>
      <c r="J22" s="318"/>
      <c r="K22" s="315"/>
      <c r="L22" s="316">
        <v>1</v>
      </c>
      <c r="Q22" s="280"/>
    </row>
    <row r="23" spans="1:17" ht="18.75" customHeight="1">
      <c r="A23" s="310" t="s">
        <v>231</v>
      </c>
      <c r="B23" s="311" t="s">
        <v>29</v>
      </c>
      <c r="C23" s="296" t="s">
        <v>492</v>
      </c>
      <c r="D23" s="311"/>
      <c r="E23" s="296"/>
      <c r="F23" s="297" t="e">
        <f>#REF!</f>
        <v>#REF!</v>
      </c>
      <c r="G23" s="297" t="e">
        <f>#REF!</f>
        <v>#REF!</v>
      </c>
      <c r="H23" s="297" t="e">
        <f>#REF!</f>
        <v>#REF!</v>
      </c>
      <c r="I23" s="301" t="e">
        <f>#REF!</f>
        <v>#REF!</v>
      </c>
      <c r="J23" s="301" t="e">
        <f>#REF!</f>
        <v>#REF!</v>
      </c>
      <c r="K23" s="301" t="e">
        <f>#REF!</f>
        <v>#REF!</v>
      </c>
      <c r="L23" s="302">
        <f>L24</f>
        <v>158.30000000000001</v>
      </c>
      <c r="Q23" s="280"/>
    </row>
    <row r="24" spans="1:17" ht="43.5" customHeight="1">
      <c r="A24" s="303" t="s">
        <v>333</v>
      </c>
      <c r="B24" s="304" t="s">
        <v>29</v>
      </c>
      <c r="C24" s="304" t="s">
        <v>492</v>
      </c>
      <c r="D24" s="304" t="s">
        <v>331</v>
      </c>
      <c r="E24" s="304"/>
      <c r="F24" s="305" t="e">
        <f>[6]роспись!H13</f>
        <v>#REF!</v>
      </c>
      <c r="G24" s="305">
        <v>530.70000000000005</v>
      </c>
      <c r="H24" s="305">
        <v>753.2</v>
      </c>
      <c r="I24" s="306">
        <v>918.9</v>
      </c>
      <c r="J24" s="307">
        <v>606.1</v>
      </c>
      <c r="K24" s="308">
        <v>918.9</v>
      </c>
      <c r="L24" s="309">
        <f>L25</f>
        <v>158.30000000000001</v>
      </c>
      <c r="Q24" s="280"/>
    </row>
    <row r="25" spans="1:17" ht="20.25" customHeight="1">
      <c r="A25" s="303" t="s">
        <v>334</v>
      </c>
      <c r="B25" s="304" t="s">
        <v>29</v>
      </c>
      <c r="C25" s="304" t="s">
        <v>492</v>
      </c>
      <c r="D25" s="304" t="s">
        <v>332</v>
      </c>
      <c r="E25" s="304"/>
      <c r="F25" s="305" t="e">
        <f>[6]роспись!H14</f>
        <v>#REF!</v>
      </c>
      <c r="G25" s="305">
        <v>530.70000000000005</v>
      </c>
      <c r="H25" s="305">
        <v>753.2</v>
      </c>
      <c r="I25" s="306">
        <v>918.9</v>
      </c>
      <c r="J25" s="307">
        <v>606.1</v>
      </c>
      <c r="K25" s="308">
        <v>918.9</v>
      </c>
      <c r="L25" s="309">
        <v>158.30000000000001</v>
      </c>
      <c r="Q25" s="280"/>
    </row>
    <row r="26" spans="1:17" ht="29.25" customHeight="1">
      <c r="A26" s="319" t="s">
        <v>255</v>
      </c>
      <c r="B26" s="296" t="s">
        <v>182</v>
      </c>
      <c r="C26" s="296" t="s">
        <v>460</v>
      </c>
      <c r="D26" s="296"/>
      <c r="E26" s="304"/>
      <c r="F26" s="305">
        <f>F28</f>
        <v>70</v>
      </c>
      <c r="G26" s="305">
        <f t="shared" ref="G26:L26" si="1">G28</f>
        <v>0</v>
      </c>
      <c r="H26" s="305">
        <f t="shared" si="1"/>
        <v>20</v>
      </c>
      <c r="I26" s="301">
        <f t="shared" si="1"/>
        <v>60</v>
      </c>
      <c r="J26" s="301">
        <f t="shared" si="1"/>
        <v>30</v>
      </c>
      <c r="K26" s="301">
        <f t="shared" si="1"/>
        <v>60</v>
      </c>
      <c r="L26" s="302">
        <f t="shared" si="1"/>
        <v>84</v>
      </c>
      <c r="Q26" s="280"/>
    </row>
    <row r="27" spans="1:17" ht="14.4" customHeight="1">
      <c r="A27" s="320" t="s">
        <v>343</v>
      </c>
      <c r="B27" s="304" t="s">
        <v>182</v>
      </c>
      <c r="C27" s="304" t="s">
        <v>460</v>
      </c>
      <c r="D27" s="304" t="s">
        <v>342</v>
      </c>
      <c r="E27" s="304"/>
      <c r="F27" s="305">
        <v>70</v>
      </c>
      <c r="G27" s="305"/>
      <c r="H27" s="305">
        <v>20</v>
      </c>
      <c r="I27" s="306">
        <v>60</v>
      </c>
      <c r="J27" s="314">
        <v>30</v>
      </c>
      <c r="K27" s="315">
        <v>60</v>
      </c>
      <c r="L27" s="309">
        <f>L28</f>
        <v>84</v>
      </c>
      <c r="Q27" s="280"/>
    </row>
    <row r="28" spans="1:17" ht="13.95" customHeight="1">
      <c r="A28" s="320" t="s">
        <v>345</v>
      </c>
      <c r="B28" s="304" t="s">
        <v>182</v>
      </c>
      <c r="C28" s="304" t="s">
        <v>460</v>
      </c>
      <c r="D28" s="304" t="s">
        <v>344</v>
      </c>
      <c r="E28" s="304"/>
      <c r="F28" s="305">
        <v>70</v>
      </c>
      <c r="G28" s="305"/>
      <c r="H28" s="305">
        <v>20</v>
      </c>
      <c r="I28" s="306">
        <v>60</v>
      </c>
      <c r="J28" s="314">
        <v>30</v>
      </c>
      <c r="K28" s="315">
        <v>60</v>
      </c>
      <c r="L28" s="309">
        <v>84</v>
      </c>
      <c r="Q28" s="280"/>
    </row>
    <row r="29" spans="1:17" ht="30.75" customHeight="1">
      <c r="A29" s="300" t="s">
        <v>251</v>
      </c>
      <c r="B29" s="296" t="s">
        <v>46</v>
      </c>
      <c r="C29" s="296"/>
      <c r="D29" s="296"/>
      <c r="E29" s="304"/>
      <c r="F29" s="305">
        <f>F31</f>
        <v>812</v>
      </c>
      <c r="G29" s="305">
        <f>G31</f>
        <v>615.29999999999995</v>
      </c>
      <c r="H29" s="305">
        <f>H31</f>
        <v>812</v>
      </c>
      <c r="I29" s="301" t="e">
        <f>I31+I34+I44</f>
        <v>#REF!</v>
      </c>
      <c r="J29" s="301" t="e">
        <f>J31+J34+J44</f>
        <v>#REF!</v>
      </c>
      <c r="K29" s="301" t="e">
        <f>K31+K34+K44</f>
        <v>#REF!</v>
      </c>
      <c r="L29" s="302">
        <f>L34+L47+L41</f>
        <v>9925.4999999999982</v>
      </c>
      <c r="N29" s="242" t="e">
        <f>#REF!+#REF!+#REF!-#REF!-#REF!</f>
        <v>#REF!</v>
      </c>
      <c r="Q29" s="280"/>
    </row>
    <row r="30" spans="1:17" ht="31.5" customHeight="1">
      <c r="A30" s="300" t="s">
        <v>495</v>
      </c>
      <c r="B30" s="296" t="s">
        <v>46</v>
      </c>
      <c r="C30" s="296" t="s">
        <v>455</v>
      </c>
      <c r="D30" s="296"/>
      <c r="E30" s="296"/>
      <c r="F30" s="297">
        <v>812</v>
      </c>
      <c r="G30" s="297">
        <v>615.29999999999995</v>
      </c>
      <c r="H30" s="297">
        <v>812</v>
      </c>
      <c r="I30" s="301">
        <f t="shared" ref="I30:L31" si="2">I32</f>
        <v>941.8</v>
      </c>
      <c r="J30" s="301">
        <f t="shared" si="2"/>
        <v>625.6</v>
      </c>
      <c r="K30" s="301">
        <f t="shared" si="2"/>
        <v>941.8</v>
      </c>
      <c r="L30" s="302">
        <f>L34+L41</f>
        <v>9025.0999999999985</v>
      </c>
      <c r="N30" s="242" t="e">
        <f>#REF!-N25</f>
        <v>#REF!</v>
      </c>
      <c r="Q30" s="280"/>
    </row>
    <row r="31" spans="1:17" ht="24.6" customHeight="1">
      <c r="A31" s="300" t="s">
        <v>165</v>
      </c>
      <c r="B31" s="296" t="s">
        <v>46</v>
      </c>
      <c r="C31" s="296" t="s">
        <v>493</v>
      </c>
      <c r="D31" s="296"/>
      <c r="E31" s="296"/>
      <c r="F31" s="297">
        <v>812</v>
      </c>
      <c r="G31" s="297">
        <v>615.29999999999995</v>
      </c>
      <c r="H31" s="297">
        <v>812</v>
      </c>
      <c r="I31" s="301">
        <f t="shared" si="2"/>
        <v>941.8</v>
      </c>
      <c r="J31" s="301">
        <f t="shared" si="2"/>
        <v>625.6</v>
      </c>
      <c r="K31" s="301">
        <f t="shared" si="2"/>
        <v>941.8</v>
      </c>
      <c r="L31" s="302">
        <f t="shared" si="2"/>
        <v>1326</v>
      </c>
      <c r="N31" s="242" t="e">
        <f>#REF!-N29</f>
        <v>#REF!</v>
      </c>
      <c r="Q31" s="280"/>
    </row>
    <row r="32" spans="1:17" ht="42" customHeight="1">
      <c r="A32" s="303" t="s">
        <v>335</v>
      </c>
      <c r="B32" s="304" t="s">
        <v>46</v>
      </c>
      <c r="C32" s="304" t="s">
        <v>493</v>
      </c>
      <c r="D32" s="304" t="s">
        <v>331</v>
      </c>
      <c r="E32" s="304"/>
      <c r="F32" s="305">
        <f t="shared" ref="F32:H33" si="3">F33</f>
        <v>8080.0000000000009</v>
      </c>
      <c r="G32" s="305">
        <f t="shared" si="3"/>
        <v>5102.6000000000004</v>
      </c>
      <c r="H32" s="305">
        <f t="shared" si="3"/>
        <v>8080</v>
      </c>
      <c r="I32" s="306">
        <v>941.8</v>
      </c>
      <c r="J32" s="305">
        <v>625.6</v>
      </c>
      <c r="K32" s="305">
        <v>941.8</v>
      </c>
      <c r="L32" s="309">
        <f>L33</f>
        <v>1326</v>
      </c>
      <c r="Q32" s="280"/>
    </row>
    <row r="33" spans="1:18" ht="12.6">
      <c r="A33" s="303" t="s">
        <v>336</v>
      </c>
      <c r="B33" s="304" t="s">
        <v>46</v>
      </c>
      <c r="C33" s="304" t="s">
        <v>493</v>
      </c>
      <c r="D33" s="304" t="s">
        <v>332</v>
      </c>
      <c r="E33" s="304"/>
      <c r="F33" s="305">
        <f t="shared" si="3"/>
        <v>8080.0000000000009</v>
      </c>
      <c r="G33" s="305">
        <f t="shared" si="3"/>
        <v>5102.6000000000004</v>
      </c>
      <c r="H33" s="305">
        <f t="shared" si="3"/>
        <v>8080</v>
      </c>
      <c r="I33" s="306">
        <v>941.8</v>
      </c>
      <c r="J33" s="305">
        <v>625.6</v>
      </c>
      <c r="K33" s="305">
        <v>941.8</v>
      </c>
      <c r="L33" s="309">
        <v>1326</v>
      </c>
      <c r="Q33" s="280"/>
    </row>
    <row r="34" spans="1:18" ht="26.4" customHeight="1">
      <c r="A34" s="319" t="s">
        <v>175</v>
      </c>
      <c r="B34" s="296" t="s">
        <v>46</v>
      </c>
      <c r="C34" s="296" t="s">
        <v>494</v>
      </c>
      <c r="D34" s="296"/>
      <c r="E34" s="296"/>
      <c r="F34" s="297">
        <f>[6]роспись!H22</f>
        <v>8080.0000000000009</v>
      </c>
      <c r="G34" s="297">
        <v>5102.6000000000004</v>
      </c>
      <c r="H34" s="297">
        <v>8080</v>
      </c>
      <c r="I34" s="301" t="e">
        <f>I36+I38</f>
        <v>#REF!</v>
      </c>
      <c r="J34" s="301" t="e">
        <f>J36+J38</f>
        <v>#REF!</v>
      </c>
      <c r="K34" s="301" t="e">
        <f>K36+K38</f>
        <v>#REF!</v>
      </c>
      <c r="L34" s="302">
        <f>L35+L37+L39</f>
        <v>8578.1999999999989</v>
      </c>
      <c r="Q34" s="280"/>
    </row>
    <row r="35" spans="1:18" ht="39.75" customHeight="1">
      <c r="A35" s="303" t="s">
        <v>335</v>
      </c>
      <c r="B35" s="304" t="s">
        <v>46</v>
      </c>
      <c r="C35" s="304" t="s">
        <v>494</v>
      </c>
      <c r="D35" s="304" t="s">
        <v>331</v>
      </c>
      <c r="E35" s="321" t="s">
        <v>77</v>
      </c>
      <c r="F35" s="322">
        <f>F36</f>
        <v>12.7</v>
      </c>
      <c r="G35" s="322">
        <f>G36</f>
        <v>0</v>
      </c>
      <c r="H35" s="322" t="str">
        <f>H36</f>
        <v>12,7</v>
      </c>
      <c r="I35" s="306">
        <v>8250.9</v>
      </c>
      <c r="J35" s="322">
        <v>5168.5</v>
      </c>
      <c r="K35" s="322">
        <v>8250.9</v>
      </c>
      <c r="L35" s="323">
        <f>L36</f>
        <v>7023.4</v>
      </c>
      <c r="Q35" s="280"/>
      <c r="R35" s="242"/>
    </row>
    <row r="36" spans="1:18" ht="12.6">
      <c r="A36" s="303" t="s">
        <v>336</v>
      </c>
      <c r="B36" s="304" t="s">
        <v>46</v>
      </c>
      <c r="C36" s="304" t="s">
        <v>494</v>
      </c>
      <c r="D36" s="304" t="s">
        <v>332</v>
      </c>
      <c r="E36" s="321" t="s">
        <v>77</v>
      </c>
      <c r="F36" s="322">
        <f>F38</f>
        <v>12.7</v>
      </c>
      <c r="G36" s="322">
        <f>G38</f>
        <v>0</v>
      </c>
      <c r="H36" s="322" t="str">
        <f>H38</f>
        <v>12,7</v>
      </c>
      <c r="I36" s="306">
        <v>8250.9</v>
      </c>
      <c r="J36" s="322">
        <v>5168.5</v>
      </c>
      <c r="K36" s="322">
        <v>8250.9</v>
      </c>
      <c r="L36" s="323">
        <f>5697.4+1326</f>
        <v>7023.4</v>
      </c>
      <c r="Q36" s="280"/>
    </row>
    <row r="37" spans="1:18" ht="19.5" customHeight="1">
      <c r="A37" s="317" t="s">
        <v>338</v>
      </c>
      <c r="B37" s="304" t="s">
        <v>46</v>
      </c>
      <c r="C37" s="304" t="s">
        <v>494</v>
      </c>
      <c r="D37" s="304" t="s">
        <v>337</v>
      </c>
      <c r="E37" s="321" t="s">
        <v>77</v>
      </c>
      <c r="F37" s="322" t="e">
        <f>[6]роспись!H36</f>
        <v>#REF!</v>
      </c>
      <c r="G37" s="322"/>
      <c r="H37" s="322" t="s">
        <v>192</v>
      </c>
      <c r="I37" s="306" t="e">
        <f>I38+#REF!</f>
        <v>#REF!</v>
      </c>
      <c r="J37" s="306" t="e">
        <f>J38+#REF!</f>
        <v>#REF!</v>
      </c>
      <c r="K37" s="306" t="e">
        <f>K38+#REF!</f>
        <v>#REF!</v>
      </c>
      <c r="L37" s="309">
        <f>L38</f>
        <v>1534.8</v>
      </c>
      <c r="Q37" s="280"/>
    </row>
    <row r="38" spans="1:18" ht="17.25" customHeight="1">
      <c r="A38" s="303" t="s">
        <v>305</v>
      </c>
      <c r="B38" s="304" t="s">
        <v>46</v>
      </c>
      <c r="C38" s="304" t="s">
        <v>494</v>
      </c>
      <c r="D38" s="304" t="s">
        <v>252</v>
      </c>
      <c r="E38" s="321" t="s">
        <v>77</v>
      </c>
      <c r="F38" s="322">
        <f>[6]роспись!H37</f>
        <v>12.7</v>
      </c>
      <c r="G38" s="322"/>
      <c r="H38" s="322" t="s">
        <v>192</v>
      </c>
      <c r="I38" s="306" t="e">
        <f>#REF!+#REF!</f>
        <v>#REF!</v>
      </c>
      <c r="J38" s="306" t="e">
        <f>#REF!+#REF!</f>
        <v>#REF!</v>
      </c>
      <c r="K38" s="306" t="e">
        <f>#REF!+#REF!</f>
        <v>#REF!</v>
      </c>
      <c r="L38" s="309">
        <v>1534.8</v>
      </c>
      <c r="Q38" s="280"/>
    </row>
    <row r="39" spans="1:18" ht="13.2" customHeight="1">
      <c r="A39" s="317" t="s">
        <v>343</v>
      </c>
      <c r="B39" s="304" t="s">
        <v>46</v>
      </c>
      <c r="C39" s="304" t="s">
        <v>494</v>
      </c>
      <c r="D39" s="304" t="s">
        <v>342</v>
      </c>
      <c r="E39" s="304"/>
      <c r="F39" s="305"/>
      <c r="G39" s="305"/>
      <c r="H39" s="305"/>
      <c r="I39" s="305">
        <v>519.5</v>
      </c>
      <c r="J39" s="305">
        <v>330.8</v>
      </c>
      <c r="K39" s="305">
        <v>519.70000000000005</v>
      </c>
      <c r="L39" s="309">
        <f>L40</f>
        <v>20</v>
      </c>
      <c r="Q39" s="280"/>
    </row>
    <row r="40" spans="1:18" ht="15" customHeight="1">
      <c r="A40" s="303" t="s">
        <v>345</v>
      </c>
      <c r="B40" s="304" t="s">
        <v>46</v>
      </c>
      <c r="C40" s="304" t="s">
        <v>494</v>
      </c>
      <c r="D40" s="304" t="s">
        <v>344</v>
      </c>
      <c r="E40" s="321" t="s">
        <v>77</v>
      </c>
      <c r="F40" s="322" t="e">
        <f>[6]роспись!G46</f>
        <v>#REF!</v>
      </c>
      <c r="G40" s="322"/>
      <c r="H40" s="322" t="s">
        <v>192</v>
      </c>
      <c r="I40" s="305" t="e">
        <f>I44+I45</f>
        <v>#REF!</v>
      </c>
      <c r="J40" s="305" t="e">
        <f>J44+J45</f>
        <v>#REF!</v>
      </c>
      <c r="K40" s="305" t="e">
        <f>K44+K45</f>
        <v>#REF!</v>
      </c>
      <c r="L40" s="309">
        <v>20</v>
      </c>
      <c r="Q40" s="280"/>
    </row>
    <row r="41" spans="1:18" ht="19.5" customHeight="1">
      <c r="A41" s="300" t="s">
        <v>528</v>
      </c>
      <c r="B41" s="296" t="s">
        <v>46</v>
      </c>
      <c r="C41" s="296" t="s">
        <v>531</v>
      </c>
      <c r="D41" s="321"/>
      <c r="E41" s="322"/>
      <c r="F41" s="322"/>
      <c r="G41" s="322"/>
      <c r="H41" s="308"/>
      <c r="I41" s="308"/>
      <c r="J41" s="308"/>
      <c r="K41" s="324"/>
      <c r="L41" s="325">
        <f>L42</f>
        <v>446.9</v>
      </c>
      <c r="Q41" s="280"/>
    </row>
    <row r="42" spans="1:18" ht="15.6" customHeight="1">
      <c r="A42" s="312" t="s">
        <v>529</v>
      </c>
      <c r="B42" s="304" t="s">
        <v>46</v>
      </c>
      <c r="C42" s="304" t="s">
        <v>531</v>
      </c>
      <c r="D42" s="321" t="s">
        <v>331</v>
      </c>
      <c r="E42" s="322"/>
      <c r="F42" s="322"/>
      <c r="G42" s="322"/>
      <c r="H42" s="308"/>
      <c r="I42" s="308"/>
      <c r="J42" s="308"/>
      <c r="K42" s="324"/>
      <c r="L42" s="326">
        <f>L43</f>
        <v>446.9</v>
      </c>
      <c r="Q42" s="280"/>
    </row>
    <row r="43" spans="1:18" ht="13.95" customHeight="1">
      <c r="A43" s="278" t="s">
        <v>530</v>
      </c>
      <c r="B43" s="304" t="s">
        <v>46</v>
      </c>
      <c r="C43" s="304" t="s">
        <v>531</v>
      </c>
      <c r="D43" s="321" t="s">
        <v>332</v>
      </c>
      <c r="E43" s="322"/>
      <c r="F43" s="322"/>
      <c r="G43" s="322"/>
      <c r="H43" s="308"/>
      <c r="I43" s="308"/>
      <c r="J43" s="308"/>
      <c r="K43" s="324"/>
      <c r="L43" s="326">
        <v>446.9</v>
      </c>
      <c r="Q43" s="280"/>
    </row>
    <row r="44" spans="1:18" ht="30.75" customHeight="1">
      <c r="A44" s="319" t="s">
        <v>505</v>
      </c>
      <c r="B44" s="327" t="s">
        <v>182</v>
      </c>
      <c r="C44" s="327" t="s">
        <v>506</v>
      </c>
      <c r="D44" s="327"/>
      <c r="E44" s="327"/>
      <c r="F44" s="328">
        <v>50</v>
      </c>
      <c r="G44" s="297"/>
      <c r="H44" s="297"/>
      <c r="I44" s="329" t="e">
        <f>#REF!</f>
        <v>#REF!</v>
      </c>
      <c r="J44" s="329" t="e">
        <f>#REF!</f>
        <v>#REF!</v>
      </c>
      <c r="K44" s="329">
        <v>5</v>
      </c>
      <c r="L44" s="330">
        <f>L45</f>
        <v>7.8</v>
      </c>
      <c r="Q44" s="280"/>
    </row>
    <row r="45" spans="1:18" ht="25.5" customHeight="1">
      <c r="A45" s="317" t="s">
        <v>338</v>
      </c>
      <c r="B45" s="304" t="s">
        <v>182</v>
      </c>
      <c r="C45" s="321" t="s">
        <v>506</v>
      </c>
      <c r="D45" s="304" t="s">
        <v>337</v>
      </c>
      <c r="E45" s="321" t="s">
        <v>77</v>
      </c>
      <c r="F45" s="322" t="e">
        <f>[6]роспись!H39</f>
        <v>#REF!</v>
      </c>
      <c r="G45" s="322"/>
      <c r="H45" s="322" t="s">
        <v>192</v>
      </c>
      <c r="I45" s="306" t="e">
        <f>I46+#REF!</f>
        <v>#REF!</v>
      </c>
      <c r="J45" s="306" t="e">
        <f>J46+#REF!</f>
        <v>#REF!</v>
      </c>
      <c r="K45" s="306" t="e">
        <f>K46+#REF!</f>
        <v>#REF!</v>
      </c>
      <c r="L45" s="309">
        <f>L46</f>
        <v>7.8</v>
      </c>
      <c r="Q45" s="280"/>
    </row>
    <row r="46" spans="1:18" ht="22.5" customHeight="1">
      <c r="A46" s="303" t="s">
        <v>305</v>
      </c>
      <c r="B46" s="304" t="s">
        <v>182</v>
      </c>
      <c r="C46" s="321" t="s">
        <v>506</v>
      </c>
      <c r="D46" s="304" t="s">
        <v>252</v>
      </c>
      <c r="E46" s="321" t="s">
        <v>77</v>
      </c>
      <c r="F46" s="322" t="e">
        <f>[6]роспись!H40</f>
        <v>#REF!</v>
      </c>
      <c r="G46" s="322"/>
      <c r="H46" s="322" t="s">
        <v>192</v>
      </c>
      <c r="I46" s="306" t="e">
        <f>#REF!+#REF!</f>
        <v>#REF!</v>
      </c>
      <c r="J46" s="306" t="e">
        <f>#REF!+#REF!</f>
        <v>#REF!</v>
      </c>
      <c r="K46" s="306" t="e">
        <f>#REF!+#REF!</f>
        <v>#REF!</v>
      </c>
      <c r="L46" s="309">
        <v>7.8</v>
      </c>
      <c r="Q46" s="280"/>
    </row>
    <row r="47" spans="1:18" ht="33" customHeight="1">
      <c r="A47" s="319" t="s">
        <v>507</v>
      </c>
      <c r="B47" s="296" t="s">
        <v>46</v>
      </c>
      <c r="C47" s="327" t="s">
        <v>508</v>
      </c>
      <c r="D47" s="296"/>
      <c r="E47" s="331"/>
      <c r="F47" s="332"/>
      <c r="G47" s="333"/>
      <c r="H47" s="333"/>
      <c r="I47" s="301">
        <f>I48</f>
        <v>657.2</v>
      </c>
      <c r="J47" s="301">
        <f>J48</f>
        <v>424.8</v>
      </c>
      <c r="K47" s="301">
        <f>K48</f>
        <v>657.2</v>
      </c>
      <c r="L47" s="302">
        <f>L48</f>
        <v>900.4</v>
      </c>
      <c r="Q47" s="280"/>
    </row>
    <row r="48" spans="1:18" ht="24">
      <c r="A48" s="334" t="s">
        <v>176</v>
      </c>
      <c r="B48" s="304" t="s">
        <v>46</v>
      </c>
      <c r="C48" s="321" t="s">
        <v>508</v>
      </c>
      <c r="D48" s="304"/>
      <c r="E48" s="331"/>
      <c r="F48" s="332"/>
      <c r="G48" s="333"/>
      <c r="H48" s="333"/>
      <c r="I48" s="306">
        <v>657.2</v>
      </c>
      <c r="J48" s="306">
        <v>424.8</v>
      </c>
      <c r="K48" s="306">
        <v>657.2</v>
      </c>
      <c r="L48" s="309">
        <f>L49+L51</f>
        <v>900.4</v>
      </c>
      <c r="Q48" s="280"/>
    </row>
    <row r="49" spans="1:17" ht="43.5" customHeight="1">
      <c r="A49" s="303" t="s">
        <v>335</v>
      </c>
      <c r="B49" s="304" t="s">
        <v>46</v>
      </c>
      <c r="C49" s="321" t="s">
        <v>508</v>
      </c>
      <c r="D49" s="304" t="s">
        <v>331</v>
      </c>
      <c r="E49" s="331"/>
      <c r="F49" s="332"/>
      <c r="G49" s="333"/>
      <c r="H49" s="333"/>
      <c r="I49" s="306"/>
      <c r="J49" s="306"/>
      <c r="K49" s="306"/>
      <c r="L49" s="309">
        <f>L50</f>
        <v>829.8</v>
      </c>
      <c r="Q49" s="280"/>
    </row>
    <row r="50" spans="1:17" ht="12.6">
      <c r="A50" s="303" t="s">
        <v>336</v>
      </c>
      <c r="B50" s="304" t="s">
        <v>46</v>
      </c>
      <c r="C50" s="321" t="s">
        <v>508</v>
      </c>
      <c r="D50" s="304" t="s">
        <v>332</v>
      </c>
      <c r="E50" s="331"/>
      <c r="F50" s="332"/>
      <c r="G50" s="333"/>
      <c r="H50" s="333"/>
      <c r="I50" s="306"/>
      <c r="J50" s="306"/>
      <c r="K50" s="306"/>
      <c r="L50" s="309">
        <v>829.8</v>
      </c>
      <c r="Q50" s="280"/>
    </row>
    <row r="51" spans="1:17" ht="26.25" customHeight="1">
      <c r="A51" s="317" t="s">
        <v>338</v>
      </c>
      <c r="B51" s="304" t="s">
        <v>46</v>
      </c>
      <c r="C51" s="321" t="s">
        <v>508</v>
      </c>
      <c r="D51" s="304" t="s">
        <v>337</v>
      </c>
      <c r="E51" s="331"/>
      <c r="F51" s="332"/>
      <c r="G51" s="333"/>
      <c r="H51" s="333"/>
      <c r="I51" s="306"/>
      <c r="J51" s="306"/>
      <c r="K51" s="306"/>
      <c r="L51" s="309">
        <f>L52</f>
        <v>70.599999999999994</v>
      </c>
      <c r="Q51" s="280"/>
    </row>
    <row r="52" spans="1:17" ht="26.25" customHeight="1">
      <c r="A52" s="303" t="s">
        <v>305</v>
      </c>
      <c r="B52" s="304" t="s">
        <v>46</v>
      </c>
      <c r="C52" s="321" t="s">
        <v>508</v>
      </c>
      <c r="D52" s="304" t="s">
        <v>252</v>
      </c>
      <c r="E52" s="331"/>
      <c r="F52" s="332"/>
      <c r="G52" s="333"/>
      <c r="H52" s="333"/>
      <c r="I52" s="306"/>
      <c r="J52" s="306"/>
      <c r="K52" s="306"/>
      <c r="L52" s="309">
        <v>70.599999999999994</v>
      </c>
      <c r="Q52" s="280"/>
    </row>
    <row r="53" spans="1:17" ht="26.25" hidden="1" customHeight="1">
      <c r="A53" s="294" t="s">
        <v>74</v>
      </c>
      <c r="B53" s="296" t="s">
        <v>14</v>
      </c>
      <c r="C53" s="304"/>
      <c r="D53" s="304"/>
      <c r="E53" s="331"/>
      <c r="F53" s="332"/>
      <c r="G53" s="333"/>
      <c r="H53" s="333"/>
      <c r="I53" s="306"/>
      <c r="J53" s="306"/>
      <c r="K53" s="306"/>
      <c r="L53" s="302">
        <f>L54</f>
        <v>0</v>
      </c>
      <c r="Q53" s="280"/>
    </row>
    <row r="54" spans="1:17" ht="26.25" hidden="1" customHeight="1">
      <c r="A54" s="319" t="s">
        <v>542</v>
      </c>
      <c r="B54" s="296" t="s">
        <v>544</v>
      </c>
      <c r="C54" s="296" t="s">
        <v>547</v>
      </c>
      <c r="D54" s="304"/>
      <c r="E54" s="331"/>
      <c r="F54" s="332"/>
      <c r="G54" s="333"/>
      <c r="H54" s="333"/>
      <c r="I54" s="306"/>
      <c r="J54" s="306"/>
      <c r="K54" s="306"/>
      <c r="L54" s="302">
        <f>L55</f>
        <v>0</v>
      </c>
      <c r="Q54" s="280"/>
    </row>
    <row r="55" spans="1:17" ht="26.25" hidden="1" customHeight="1">
      <c r="A55" s="334" t="s">
        <v>545</v>
      </c>
      <c r="B55" s="321" t="s">
        <v>544</v>
      </c>
      <c r="C55" s="321" t="s">
        <v>547</v>
      </c>
      <c r="D55" s="304" t="s">
        <v>337</v>
      </c>
      <c r="E55" s="331"/>
      <c r="F55" s="332"/>
      <c r="G55" s="333"/>
      <c r="H55" s="333"/>
      <c r="I55" s="306"/>
      <c r="J55" s="306"/>
      <c r="K55" s="306"/>
      <c r="L55" s="309">
        <f>L56</f>
        <v>0</v>
      </c>
      <c r="Q55" s="280"/>
    </row>
    <row r="56" spans="1:17" ht="26.25" hidden="1" customHeight="1">
      <c r="A56" s="334" t="s">
        <v>546</v>
      </c>
      <c r="B56" s="321" t="s">
        <v>544</v>
      </c>
      <c r="C56" s="321" t="s">
        <v>547</v>
      </c>
      <c r="D56" s="304" t="s">
        <v>252</v>
      </c>
      <c r="E56" s="331"/>
      <c r="F56" s="332"/>
      <c r="G56" s="333"/>
      <c r="H56" s="333"/>
      <c r="I56" s="306"/>
      <c r="J56" s="306"/>
      <c r="K56" s="306"/>
      <c r="L56" s="309">
        <f>'[4]Вед. 2020 (прил 4)'!N34</f>
        <v>0</v>
      </c>
      <c r="Q56" s="280"/>
    </row>
    <row r="57" spans="1:17" ht="18.600000000000001" customHeight="1">
      <c r="A57" s="319" t="s">
        <v>593</v>
      </c>
      <c r="B57" s="327" t="s">
        <v>544</v>
      </c>
      <c r="C57" s="327" t="s">
        <v>594</v>
      </c>
      <c r="D57" s="296"/>
      <c r="E57" s="335"/>
      <c r="F57" s="336"/>
      <c r="G57" s="337"/>
      <c r="H57" s="337"/>
      <c r="I57" s="301"/>
      <c r="J57" s="301"/>
      <c r="K57" s="301"/>
      <c r="L57" s="302">
        <f>L58+L59</f>
        <v>3339.1</v>
      </c>
      <c r="Q57" s="280"/>
    </row>
    <row r="58" spans="1:17" ht="20.25" customHeight="1">
      <c r="A58" s="320" t="s">
        <v>595</v>
      </c>
      <c r="B58" s="304" t="s">
        <v>544</v>
      </c>
      <c r="C58" s="304" t="s">
        <v>596</v>
      </c>
      <c r="D58" s="304" t="s">
        <v>332</v>
      </c>
      <c r="E58" s="335"/>
      <c r="F58" s="336"/>
      <c r="G58" s="337"/>
      <c r="H58" s="337"/>
      <c r="I58" s="301"/>
      <c r="J58" s="301"/>
      <c r="K58" s="301"/>
      <c r="L58" s="302">
        <v>1022</v>
      </c>
      <c r="Q58" s="280"/>
    </row>
    <row r="59" spans="1:17" ht="18" customHeight="1">
      <c r="A59" s="320" t="s">
        <v>597</v>
      </c>
      <c r="B59" s="304" t="s">
        <v>544</v>
      </c>
      <c r="C59" s="304" t="s">
        <v>596</v>
      </c>
      <c r="D59" s="304" t="s">
        <v>252</v>
      </c>
      <c r="E59" s="335"/>
      <c r="F59" s="336"/>
      <c r="G59" s="337"/>
      <c r="H59" s="337"/>
      <c r="I59" s="301"/>
      <c r="J59" s="301"/>
      <c r="K59" s="301"/>
      <c r="L59" s="302">
        <v>2317.1</v>
      </c>
      <c r="Q59" s="280"/>
    </row>
    <row r="60" spans="1:17" ht="21.75" customHeight="1">
      <c r="A60" s="319" t="s">
        <v>304</v>
      </c>
      <c r="B60" s="296" t="s">
        <v>181</v>
      </c>
      <c r="C60" s="296"/>
      <c r="D60" s="296"/>
      <c r="E60" s="304"/>
      <c r="F60" s="305">
        <f>F61</f>
        <v>80</v>
      </c>
      <c r="G60" s="305">
        <f t="shared" ref="G60:L60" si="4">G61</f>
        <v>69.900000000000006</v>
      </c>
      <c r="H60" s="305">
        <f t="shared" si="4"/>
        <v>80</v>
      </c>
      <c r="I60" s="338">
        <f t="shared" si="4"/>
        <v>50</v>
      </c>
      <c r="J60" s="338">
        <f t="shared" si="4"/>
        <v>0</v>
      </c>
      <c r="K60" s="338">
        <f t="shared" si="4"/>
        <v>0</v>
      </c>
      <c r="L60" s="302">
        <f t="shared" si="4"/>
        <v>20</v>
      </c>
      <c r="Q60" s="280"/>
    </row>
    <row r="61" spans="1:17" ht="17.25" customHeight="1">
      <c r="A61" s="300" t="s">
        <v>166</v>
      </c>
      <c r="B61" s="327" t="s">
        <v>181</v>
      </c>
      <c r="C61" s="327" t="s">
        <v>452</v>
      </c>
      <c r="D61" s="327"/>
      <c r="E61" s="296"/>
      <c r="F61" s="297">
        <v>80</v>
      </c>
      <c r="G61" s="297">
        <v>69.900000000000006</v>
      </c>
      <c r="H61" s="297">
        <v>80</v>
      </c>
      <c r="I61" s="329">
        <f>I63</f>
        <v>50</v>
      </c>
      <c r="J61" s="329">
        <f>J63</f>
        <v>0</v>
      </c>
      <c r="K61" s="329">
        <f>K63</f>
        <v>0</v>
      </c>
      <c r="L61" s="330">
        <f>L63</f>
        <v>20</v>
      </c>
      <c r="Q61" s="280"/>
    </row>
    <row r="62" spans="1:17" ht="45" hidden="1" customHeight="1">
      <c r="A62" s="279" t="s">
        <v>343</v>
      </c>
      <c r="B62" s="321" t="s">
        <v>181</v>
      </c>
      <c r="C62" s="321" t="s">
        <v>452</v>
      </c>
      <c r="D62" s="321" t="s">
        <v>342</v>
      </c>
      <c r="E62" s="296"/>
      <c r="F62" s="339">
        <f t="shared" ref="F62:H63" si="5">F63</f>
        <v>100</v>
      </c>
      <c r="G62" s="339">
        <f t="shared" si="5"/>
        <v>0</v>
      </c>
      <c r="H62" s="339">
        <f t="shared" si="5"/>
        <v>100</v>
      </c>
      <c r="I62" s="306">
        <v>50</v>
      </c>
      <c r="J62" s="339"/>
      <c r="K62" s="339">
        <v>0</v>
      </c>
      <c r="L62" s="309">
        <f>L63</f>
        <v>20</v>
      </c>
      <c r="Q62" s="280"/>
    </row>
    <row r="63" spans="1:17" ht="24.75" hidden="1" customHeight="1">
      <c r="A63" s="303" t="s">
        <v>253</v>
      </c>
      <c r="B63" s="321" t="s">
        <v>181</v>
      </c>
      <c r="C63" s="321" t="s">
        <v>452</v>
      </c>
      <c r="D63" s="321" t="s">
        <v>254</v>
      </c>
      <c r="E63" s="296"/>
      <c r="F63" s="339">
        <f t="shared" si="5"/>
        <v>100</v>
      </c>
      <c r="G63" s="339">
        <f t="shared" si="5"/>
        <v>0</v>
      </c>
      <c r="H63" s="339">
        <f t="shared" si="5"/>
        <v>100</v>
      </c>
      <c r="I63" s="306">
        <v>50</v>
      </c>
      <c r="J63" s="339"/>
      <c r="K63" s="339">
        <v>0</v>
      </c>
      <c r="L63" s="309">
        <f>'[4]Вед. 2020 (прил 4)'!N64</f>
        <v>20</v>
      </c>
      <c r="Q63" s="280"/>
    </row>
    <row r="64" spans="1:17" ht="26.25" hidden="1" customHeight="1">
      <c r="A64" s="319" t="s">
        <v>30</v>
      </c>
      <c r="B64" s="296" t="s">
        <v>182</v>
      </c>
      <c r="C64" s="296"/>
      <c r="D64" s="296"/>
      <c r="E64" s="304"/>
      <c r="F64" s="305">
        <v>100</v>
      </c>
      <c r="G64" s="305"/>
      <c r="H64" s="305">
        <v>100</v>
      </c>
      <c r="I64" s="338" t="e">
        <f>#REF!+I65+I80+I26+I92+I89</f>
        <v>#REF!</v>
      </c>
      <c r="J64" s="338" t="e">
        <f>#REF!+J65+J80+J26+J92+J89</f>
        <v>#REF!</v>
      </c>
      <c r="K64" s="338" t="e">
        <f>#REF!+K65+K80+K26+K92+K89</f>
        <v>#REF!</v>
      </c>
      <c r="L64" s="302">
        <f>L68+L71+L80+L83+L89+L92+L95+L98+L74+L77</f>
        <v>2509.6000000000004</v>
      </c>
      <c r="Q64" s="280"/>
    </row>
    <row r="65" spans="1:18" ht="18" customHeight="1">
      <c r="A65" s="319" t="s">
        <v>167</v>
      </c>
      <c r="B65" s="296" t="s">
        <v>182</v>
      </c>
      <c r="C65" s="296" t="s">
        <v>456</v>
      </c>
      <c r="D65" s="296"/>
      <c r="E65" s="296"/>
      <c r="F65" s="339">
        <f>F67</f>
        <v>60</v>
      </c>
      <c r="G65" s="339">
        <f t="shared" ref="G65:L65" si="6">G67</f>
        <v>15</v>
      </c>
      <c r="H65" s="339">
        <f t="shared" si="6"/>
        <v>60</v>
      </c>
      <c r="I65" s="301">
        <f t="shared" si="6"/>
        <v>100</v>
      </c>
      <c r="J65" s="301">
        <f t="shared" si="6"/>
        <v>45</v>
      </c>
      <c r="K65" s="301">
        <f t="shared" si="6"/>
        <v>100</v>
      </c>
      <c r="L65" s="302">
        <f t="shared" si="6"/>
        <v>0</v>
      </c>
      <c r="Q65" s="280"/>
    </row>
    <row r="66" spans="1:18" ht="27" customHeight="1">
      <c r="A66" s="317" t="s">
        <v>338</v>
      </c>
      <c r="B66" s="304" t="s">
        <v>182</v>
      </c>
      <c r="C66" s="304" t="s">
        <v>456</v>
      </c>
      <c r="D66" s="304" t="s">
        <v>337</v>
      </c>
      <c r="E66" s="304"/>
      <c r="F66" s="304" t="e">
        <f>[6]роспись!H47</f>
        <v>#REF!</v>
      </c>
      <c r="G66" s="305">
        <v>15</v>
      </c>
      <c r="H66" s="305">
        <v>60</v>
      </c>
      <c r="I66" s="306">
        <v>100</v>
      </c>
      <c r="J66" s="340">
        <v>45</v>
      </c>
      <c r="K66" s="341">
        <v>100</v>
      </c>
      <c r="L66" s="309">
        <f>L67</f>
        <v>0</v>
      </c>
      <c r="Q66" s="280"/>
    </row>
    <row r="67" spans="1:18" ht="18" customHeight="1">
      <c r="A67" s="303" t="s">
        <v>305</v>
      </c>
      <c r="B67" s="304" t="s">
        <v>182</v>
      </c>
      <c r="C67" s="304" t="s">
        <v>456</v>
      </c>
      <c r="D67" s="304" t="s">
        <v>252</v>
      </c>
      <c r="E67" s="304"/>
      <c r="F67" s="304">
        <f>[6]роспись!H48</f>
        <v>60</v>
      </c>
      <c r="G67" s="305">
        <v>15</v>
      </c>
      <c r="H67" s="305">
        <v>60</v>
      </c>
      <c r="I67" s="306">
        <v>100</v>
      </c>
      <c r="J67" s="340">
        <v>45</v>
      </c>
      <c r="K67" s="341">
        <v>100</v>
      </c>
      <c r="L67" s="309">
        <f>'[4]Вед. 2020 (прил 4)'!N68</f>
        <v>0</v>
      </c>
      <c r="Q67" s="280"/>
      <c r="R67" s="242"/>
    </row>
    <row r="68" spans="1:18" ht="28.5" customHeight="1">
      <c r="A68" s="300" t="s">
        <v>167</v>
      </c>
      <c r="B68" s="296" t="s">
        <v>182</v>
      </c>
      <c r="C68" s="296" t="s">
        <v>456</v>
      </c>
      <c r="D68" s="304"/>
      <c r="E68" s="304"/>
      <c r="F68" s="304"/>
      <c r="G68" s="305"/>
      <c r="H68" s="305"/>
      <c r="I68" s="306"/>
      <c r="J68" s="342"/>
      <c r="K68" s="341"/>
      <c r="L68" s="302" t="str">
        <f>L70</f>
        <v>50</v>
      </c>
      <c r="Q68" s="280"/>
    </row>
    <row r="69" spans="1:18" ht="27" customHeight="1">
      <c r="A69" s="303" t="s">
        <v>598</v>
      </c>
      <c r="B69" s="304" t="s">
        <v>182</v>
      </c>
      <c r="C69" s="304" t="s">
        <v>456</v>
      </c>
      <c r="D69" s="304" t="s">
        <v>337</v>
      </c>
      <c r="E69" s="303" t="s">
        <v>598</v>
      </c>
      <c r="F69" s="304" t="s">
        <v>182</v>
      </c>
      <c r="G69" s="304" t="s">
        <v>456</v>
      </c>
      <c r="H69" s="304" t="s">
        <v>337</v>
      </c>
      <c r="I69" s="303" t="s">
        <v>598</v>
      </c>
      <c r="J69" s="304" t="s">
        <v>182</v>
      </c>
      <c r="K69" s="304" t="s">
        <v>456</v>
      </c>
      <c r="L69" s="304" t="s">
        <v>599</v>
      </c>
      <c r="Q69" s="280"/>
    </row>
    <row r="70" spans="1:18" ht="20.25" customHeight="1">
      <c r="A70" s="303" t="s">
        <v>600</v>
      </c>
      <c r="B70" s="304" t="s">
        <v>182</v>
      </c>
      <c r="C70" s="304" t="s">
        <v>456</v>
      </c>
      <c r="D70" s="304" t="s">
        <v>252</v>
      </c>
      <c r="E70" s="343"/>
      <c r="F70" s="304"/>
      <c r="G70" s="304"/>
      <c r="H70" s="304"/>
      <c r="I70" s="344"/>
      <c r="J70" s="345"/>
      <c r="K70" s="345"/>
      <c r="L70" s="304" t="s">
        <v>599</v>
      </c>
      <c r="Q70" s="280"/>
    </row>
    <row r="71" spans="1:18" ht="31.5" customHeight="1">
      <c r="A71" s="319" t="s">
        <v>391</v>
      </c>
      <c r="B71" s="296" t="s">
        <v>182</v>
      </c>
      <c r="C71" s="296" t="s">
        <v>457</v>
      </c>
      <c r="D71" s="296"/>
      <c r="E71" s="296"/>
      <c r="F71" s="297" t="e">
        <f>F73</f>
        <v>#REF!</v>
      </c>
      <c r="G71" s="297" t="e">
        <f t="shared" ref="G71:L71" si="7">G73</f>
        <v>#REF!</v>
      </c>
      <c r="H71" s="297" t="e">
        <f t="shared" si="7"/>
        <v>#REF!</v>
      </c>
      <c r="I71" s="301">
        <f t="shared" si="7"/>
        <v>400</v>
      </c>
      <c r="J71" s="301">
        <f t="shared" si="7"/>
        <v>323.89999999999998</v>
      </c>
      <c r="K71" s="301">
        <f t="shared" si="7"/>
        <v>400</v>
      </c>
      <c r="L71" s="302">
        <f t="shared" si="7"/>
        <v>789.8</v>
      </c>
      <c r="Q71" s="280"/>
    </row>
    <row r="72" spans="1:18" ht="27.6" customHeight="1">
      <c r="A72" s="317" t="s">
        <v>338</v>
      </c>
      <c r="B72" s="304" t="s">
        <v>182</v>
      </c>
      <c r="C72" s="304" t="s">
        <v>457</v>
      </c>
      <c r="D72" s="304" t="s">
        <v>337</v>
      </c>
      <c r="E72" s="304"/>
      <c r="F72" s="305" t="e">
        <f>#REF!+F73</f>
        <v>#REF!</v>
      </c>
      <c r="G72" s="305" t="e">
        <f>#REF!+G73</f>
        <v>#REF!</v>
      </c>
      <c r="H72" s="305" t="e">
        <f>#REF!+H73</f>
        <v>#REF!</v>
      </c>
      <c r="I72" s="306">
        <v>400</v>
      </c>
      <c r="J72" s="305">
        <v>323.89999999999998</v>
      </c>
      <c r="K72" s="305">
        <v>400</v>
      </c>
      <c r="L72" s="309">
        <f>L73</f>
        <v>789.8</v>
      </c>
      <c r="Q72" s="280"/>
    </row>
    <row r="73" spans="1:18" ht="25.95" customHeight="1">
      <c r="A73" s="303" t="s">
        <v>305</v>
      </c>
      <c r="B73" s="304" t="s">
        <v>182</v>
      </c>
      <c r="C73" s="304" t="s">
        <v>457</v>
      </c>
      <c r="D73" s="304" t="s">
        <v>252</v>
      </c>
      <c r="E73" s="304"/>
      <c r="F73" s="305" t="e">
        <f>#REF!+F92</f>
        <v>#REF!</v>
      </c>
      <c r="G73" s="305" t="e">
        <f>#REF!+G92</f>
        <v>#REF!</v>
      </c>
      <c r="H73" s="305" t="e">
        <f>#REF!+H92</f>
        <v>#REF!</v>
      </c>
      <c r="I73" s="306">
        <v>400</v>
      </c>
      <c r="J73" s="305">
        <v>323.89999999999998</v>
      </c>
      <c r="K73" s="305">
        <v>400</v>
      </c>
      <c r="L73" s="309">
        <v>789.8</v>
      </c>
      <c r="Q73" s="280"/>
    </row>
    <row r="74" spans="1:18" ht="30" hidden="1" customHeight="1">
      <c r="A74" s="319" t="s">
        <v>505</v>
      </c>
      <c r="B74" s="327" t="s">
        <v>182</v>
      </c>
      <c r="C74" s="327" t="s">
        <v>506</v>
      </c>
      <c r="D74" s="327"/>
      <c r="E74" s="304"/>
      <c r="F74" s="305"/>
      <c r="G74" s="305"/>
      <c r="H74" s="305"/>
      <c r="I74" s="306"/>
      <c r="J74" s="308"/>
      <c r="K74" s="308"/>
      <c r="L74" s="302">
        <f>L75</f>
        <v>7.8</v>
      </c>
      <c r="Q74" s="280"/>
    </row>
    <row r="75" spans="1:18" ht="30" hidden="1" customHeight="1">
      <c r="A75" s="317" t="s">
        <v>338</v>
      </c>
      <c r="B75" s="304" t="s">
        <v>182</v>
      </c>
      <c r="C75" s="321" t="s">
        <v>506</v>
      </c>
      <c r="D75" s="304" t="s">
        <v>337</v>
      </c>
      <c r="E75" s="304"/>
      <c r="F75" s="305"/>
      <c r="G75" s="305"/>
      <c r="H75" s="305"/>
      <c r="I75" s="306"/>
      <c r="J75" s="308"/>
      <c r="K75" s="308"/>
      <c r="L75" s="309">
        <f>L76</f>
        <v>7.8</v>
      </c>
      <c r="Q75" s="280"/>
    </row>
    <row r="76" spans="1:18" ht="30" hidden="1" customHeight="1">
      <c r="A76" s="303" t="s">
        <v>305</v>
      </c>
      <c r="B76" s="304" t="s">
        <v>182</v>
      </c>
      <c r="C76" s="321" t="s">
        <v>506</v>
      </c>
      <c r="D76" s="304" t="s">
        <v>252</v>
      </c>
      <c r="E76" s="321" t="s">
        <v>77</v>
      </c>
      <c r="F76" s="322">
        <f>[6]роспись!H70</f>
        <v>796</v>
      </c>
      <c r="G76" s="322"/>
      <c r="H76" s="322" t="s">
        <v>192</v>
      </c>
      <c r="I76" s="306" t="e">
        <f>#REF!+#REF!</f>
        <v>#REF!</v>
      </c>
      <c r="J76" s="306" t="e">
        <f>#REF!+#REF!</f>
        <v>#REF!</v>
      </c>
      <c r="K76" s="306" t="e">
        <f>#REF!+#REF!</f>
        <v>#REF!</v>
      </c>
      <c r="L76" s="309">
        <v>7.8</v>
      </c>
      <c r="Q76" s="280"/>
    </row>
    <row r="77" spans="1:18" ht="22.8">
      <c r="A77" s="319" t="s">
        <v>255</v>
      </c>
      <c r="B77" s="296" t="s">
        <v>182</v>
      </c>
      <c r="C77" s="296" t="s">
        <v>460</v>
      </c>
      <c r="D77" s="296"/>
      <c r="E77" s="304"/>
      <c r="F77" s="305">
        <f>F79</f>
        <v>70</v>
      </c>
      <c r="G77" s="305">
        <f t="shared" ref="G77:L77" si="8">G79</f>
        <v>0</v>
      </c>
      <c r="H77" s="305">
        <f t="shared" si="8"/>
        <v>20</v>
      </c>
      <c r="I77" s="301">
        <f t="shared" si="8"/>
        <v>60</v>
      </c>
      <c r="J77" s="301">
        <f t="shared" si="8"/>
        <v>30</v>
      </c>
      <c r="K77" s="301">
        <f t="shared" si="8"/>
        <v>60</v>
      </c>
      <c r="L77" s="302">
        <f t="shared" si="8"/>
        <v>84</v>
      </c>
      <c r="Q77" s="280"/>
    </row>
    <row r="78" spans="1:18" ht="25.95" customHeight="1">
      <c r="A78" s="320" t="s">
        <v>343</v>
      </c>
      <c r="B78" s="304" t="s">
        <v>182</v>
      </c>
      <c r="C78" s="304" t="s">
        <v>460</v>
      </c>
      <c r="D78" s="304" t="s">
        <v>342</v>
      </c>
      <c r="E78" s="304"/>
      <c r="F78" s="305">
        <v>70</v>
      </c>
      <c r="G78" s="305"/>
      <c r="H78" s="305">
        <v>20</v>
      </c>
      <c r="I78" s="306">
        <v>60</v>
      </c>
      <c r="J78" s="314">
        <v>30</v>
      </c>
      <c r="K78" s="315">
        <v>60</v>
      </c>
      <c r="L78" s="309">
        <f>L79</f>
        <v>84</v>
      </c>
      <c r="Q78" s="280"/>
    </row>
    <row r="79" spans="1:18" ht="25.2" customHeight="1">
      <c r="A79" s="320" t="s">
        <v>345</v>
      </c>
      <c r="B79" s="304" t="s">
        <v>182</v>
      </c>
      <c r="C79" s="304" t="s">
        <v>460</v>
      </c>
      <c r="D79" s="304" t="s">
        <v>344</v>
      </c>
      <c r="E79" s="304"/>
      <c r="F79" s="305">
        <v>70</v>
      </c>
      <c r="G79" s="305"/>
      <c r="H79" s="305">
        <v>20</v>
      </c>
      <c r="I79" s="306">
        <v>60</v>
      </c>
      <c r="J79" s="314">
        <v>30</v>
      </c>
      <c r="K79" s="315">
        <v>60</v>
      </c>
      <c r="L79" s="309">
        <v>84</v>
      </c>
      <c r="Q79" s="280"/>
    </row>
    <row r="80" spans="1:18" ht="42.75" customHeight="1">
      <c r="A80" s="319" t="s">
        <v>390</v>
      </c>
      <c r="B80" s="296" t="s">
        <v>182</v>
      </c>
      <c r="C80" s="296" t="s">
        <v>463</v>
      </c>
      <c r="D80" s="296"/>
      <c r="E80" s="296"/>
      <c r="F80" s="297" t="e">
        <f>F82</f>
        <v>#REF!</v>
      </c>
      <c r="G80" s="297" t="e">
        <f t="shared" ref="G80:L80" si="9">G82</f>
        <v>#REF!</v>
      </c>
      <c r="H80" s="297" t="e">
        <f t="shared" si="9"/>
        <v>#REF!</v>
      </c>
      <c r="I80" s="301">
        <f t="shared" si="9"/>
        <v>400</v>
      </c>
      <c r="J80" s="301">
        <f t="shared" si="9"/>
        <v>323.89999999999998</v>
      </c>
      <c r="K80" s="301">
        <f t="shared" si="9"/>
        <v>400</v>
      </c>
      <c r="L80" s="302">
        <f t="shared" si="9"/>
        <v>1200</v>
      </c>
      <c r="Q80" s="280"/>
    </row>
    <row r="81" spans="1:17" ht="24.6" customHeight="1">
      <c r="A81" s="317" t="s">
        <v>338</v>
      </c>
      <c r="B81" s="304" t="s">
        <v>182</v>
      </c>
      <c r="C81" s="304" t="s">
        <v>463</v>
      </c>
      <c r="D81" s="304" t="s">
        <v>337</v>
      </c>
      <c r="E81" s="304"/>
      <c r="F81" s="305" t="e">
        <f>#REF!+F82</f>
        <v>#REF!</v>
      </c>
      <c r="G81" s="305" t="e">
        <f>#REF!+G82</f>
        <v>#REF!</v>
      </c>
      <c r="H81" s="305" t="e">
        <f>#REF!+H82</f>
        <v>#REF!</v>
      </c>
      <c r="I81" s="306">
        <v>400</v>
      </c>
      <c r="J81" s="305">
        <v>323.89999999999998</v>
      </c>
      <c r="K81" s="305">
        <v>400</v>
      </c>
      <c r="L81" s="309">
        <f>L82</f>
        <v>1200</v>
      </c>
      <c r="Q81" s="280"/>
    </row>
    <row r="82" spans="1:17" ht="15" customHeight="1">
      <c r="A82" s="303" t="s">
        <v>305</v>
      </c>
      <c r="B82" s="304" t="s">
        <v>182</v>
      </c>
      <c r="C82" s="304" t="s">
        <v>463</v>
      </c>
      <c r="D82" s="304" t="s">
        <v>252</v>
      </c>
      <c r="E82" s="304"/>
      <c r="F82" s="305" t="e">
        <f>#REF!+F26</f>
        <v>#REF!</v>
      </c>
      <c r="G82" s="305" t="e">
        <f>#REF!+G26</f>
        <v>#REF!</v>
      </c>
      <c r="H82" s="305" t="e">
        <f>#REF!+H26</f>
        <v>#REF!</v>
      </c>
      <c r="I82" s="306">
        <v>400</v>
      </c>
      <c r="J82" s="305">
        <v>323.89999999999998</v>
      </c>
      <c r="K82" s="305">
        <v>400</v>
      </c>
      <c r="L82" s="309">
        <v>1200</v>
      </c>
      <c r="Q82" s="280"/>
    </row>
    <row r="83" spans="1:17" ht="43.5" customHeight="1">
      <c r="A83" s="319" t="s">
        <v>433</v>
      </c>
      <c r="B83" s="296" t="s">
        <v>182</v>
      </c>
      <c r="C83" s="296" t="s">
        <v>458</v>
      </c>
      <c r="D83" s="296"/>
      <c r="E83" s="304"/>
      <c r="F83" s="305">
        <f>F85</f>
        <v>70</v>
      </c>
      <c r="G83" s="305">
        <f t="shared" ref="G83:L83" si="10">G85</f>
        <v>0</v>
      </c>
      <c r="H83" s="305">
        <f t="shared" si="10"/>
        <v>20</v>
      </c>
      <c r="I83" s="301">
        <f t="shared" si="10"/>
        <v>60</v>
      </c>
      <c r="J83" s="301">
        <f t="shared" si="10"/>
        <v>30</v>
      </c>
      <c r="K83" s="301">
        <f t="shared" si="10"/>
        <v>60</v>
      </c>
      <c r="L83" s="302">
        <f t="shared" si="10"/>
        <v>20</v>
      </c>
      <c r="Q83" s="280"/>
    </row>
    <row r="84" spans="1:17" ht="26.25" customHeight="1">
      <c r="A84" s="317" t="s">
        <v>338</v>
      </c>
      <c r="B84" s="304" t="s">
        <v>182</v>
      </c>
      <c r="C84" s="304" t="s">
        <v>458</v>
      </c>
      <c r="D84" s="304" t="s">
        <v>337</v>
      </c>
      <c r="E84" s="304"/>
      <c r="F84" s="305">
        <v>70</v>
      </c>
      <c r="G84" s="305"/>
      <c r="H84" s="305">
        <v>20</v>
      </c>
      <c r="I84" s="306">
        <v>60</v>
      </c>
      <c r="J84" s="314">
        <v>30</v>
      </c>
      <c r="K84" s="315">
        <v>60</v>
      </c>
      <c r="L84" s="309">
        <f>L85</f>
        <v>20</v>
      </c>
      <c r="Q84" s="280"/>
    </row>
    <row r="85" spans="1:17" ht="21" customHeight="1">
      <c r="A85" s="303" t="s">
        <v>305</v>
      </c>
      <c r="B85" s="304" t="s">
        <v>182</v>
      </c>
      <c r="C85" s="304" t="s">
        <v>458</v>
      </c>
      <c r="D85" s="304" t="s">
        <v>252</v>
      </c>
      <c r="E85" s="304"/>
      <c r="F85" s="305">
        <v>70</v>
      </c>
      <c r="G85" s="305"/>
      <c r="H85" s="305">
        <v>20</v>
      </c>
      <c r="I85" s="306">
        <v>60</v>
      </c>
      <c r="J85" s="314">
        <v>30</v>
      </c>
      <c r="K85" s="315">
        <v>60</v>
      </c>
      <c r="L85" s="309">
        <v>20</v>
      </c>
      <c r="Q85" s="280"/>
    </row>
    <row r="86" spans="1:17" ht="44.25" customHeight="1">
      <c r="A86" s="300" t="s">
        <v>519</v>
      </c>
      <c r="B86" s="296" t="s">
        <v>182</v>
      </c>
      <c r="C86" s="296" t="s">
        <v>520</v>
      </c>
      <c r="D86" s="271"/>
      <c r="E86" s="296"/>
      <c r="F86" s="305"/>
      <c r="G86" s="305"/>
      <c r="H86" s="305"/>
      <c r="I86" s="306"/>
      <c r="J86" s="318"/>
      <c r="K86" s="315"/>
      <c r="L86" s="302">
        <f>L87</f>
        <v>0</v>
      </c>
      <c r="Q86" s="280"/>
    </row>
    <row r="87" spans="1:17" ht="27.75" customHeight="1">
      <c r="A87" s="317" t="s">
        <v>338</v>
      </c>
      <c r="B87" s="304" t="s">
        <v>182</v>
      </c>
      <c r="C87" s="304" t="s">
        <v>520</v>
      </c>
      <c r="D87" s="346">
        <v>200</v>
      </c>
      <c r="E87" s="304" t="s">
        <v>337</v>
      </c>
      <c r="F87" s="305"/>
      <c r="G87" s="305"/>
      <c r="H87" s="305"/>
      <c r="I87" s="306"/>
      <c r="J87" s="318"/>
      <c r="K87" s="315"/>
      <c r="L87" s="309">
        <f>L88</f>
        <v>0</v>
      </c>
      <c r="Q87" s="280"/>
    </row>
    <row r="88" spans="1:17" ht="27.75" customHeight="1">
      <c r="A88" s="303" t="s">
        <v>305</v>
      </c>
      <c r="B88" s="304" t="s">
        <v>182</v>
      </c>
      <c r="C88" s="304" t="s">
        <v>520</v>
      </c>
      <c r="D88" s="346">
        <v>240</v>
      </c>
      <c r="E88" s="304" t="s">
        <v>252</v>
      </c>
      <c r="F88" s="305"/>
      <c r="G88" s="305"/>
      <c r="H88" s="305"/>
      <c r="I88" s="306"/>
      <c r="J88" s="318"/>
      <c r="K88" s="315"/>
      <c r="L88" s="309">
        <f>'[4]Вед. 2020 (прил 4)'!N80</f>
        <v>0</v>
      </c>
      <c r="Q88" s="280"/>
    </row>
    <row r="89" spans="1:17" ht="37.799999999999997" customHeight="1">
      <c r="A89" s="319" t="s">
        <v>515</v>
      </c>
      <c r="B89" s="296" t="s">
        <v>182</v>
      </c>
      <c r="C89" s="296" t="s">
        <v>461</v>
      </c>
      <c r="D89" s="296"/>
      <c r="E89" s="304"/>
      <c r="F89" s="305"/>
      <c r="G89" s="305"/>
      <c r="H89" s="305"/>
      <c r="I89" s="347">
        <f>I91</f>
        <v>170</v>
      </c>
      <c r="J89" s="347">
        <f>J91</f>
        <v>150</v>
      </c>
      <c r="K89" s="347">
        <f>K91</f>
        <v>170</v>
      </c>
      <c r="L89" s="348">
        <f>L91</f>
        <v>12</v>
      </c>
      <c r="Q89" s="280"/>
    </row>
    <row r="90" spans="1:17" ht="31.5" customHeight="1">
      <c r="A90" s="317" t="s">
        <v>338</v>
      </c>
      <c r="B90" s="349" t="s">
        <v>182</v>
      </c>
      <c r="C90" s="304" t="s">
        <v>461</v>
      </c>
      <c r="D90" s="349" t="s">
        <v>337</v>
      </c>
      <c r="E90" s="304"/>
      <c r="F90" s="305"/>
      <c r="G90" s="305"/>
      <c r="H90" s="305"/>
      <c r="I90" s="313">
        <v>170</v>
      </c>
      <c r="J90" s="305">
        <v>150</v>
      </c>
      <c r="K90" s="305">
        <v>170</v>
      </c>
      <c r="L90" s="309">
        <f>L91</f>
        <v>12</v>
      </c>
      <c r="Q90" s="280"/>
    </row>
    <row r="91" spans="1:17" ht="89.25" hidden="1" customHeight="1">
      <c r="A91" s="303" t="s">
        <v>305</v>
      </c>
      <c r="B91" s="349" t="s">
        <v>182</v>
      </c>
      <c r="C91" s="304" t="s">
        <v>461</v>
      </c>
      <c r="D91" s="349" t="s">
        <v>252</v>
      </c>
      <c r="E91" s="304"/>
      <c r="F91" s="305"/>
      <c r="G91" s="305"/>
      <c r="H91" s="305"/>
      <c r="I91" s="313">
        <v>170</v>
      </c>
      <c r="J91" s="305">
        <v>150</v>
      </c>
      <c r="K91" s="305">
        <v>170</v>
      </c>
      <c r="L91" s="309">
        <f>'[4]Вед. 2020 (прил 4)'!N83</f>
        <v>12</v>
      </c>
      <c r="Q91" s="280"/>
    </row>
    <row r="92" spans="1:17" ht="32.25" hidden="1" customHeight="1">
      <c r="A92" s="319" t="s">
        <v>447</v>
      </c>
      <c r="B92" s="296" t="s">
        <v>182</v>
      </c>
      <c r="C92" s="296" t="s">
        <v>459</v>
      </c>
      <c r="D92" s="296"/>
      <c r="E92" s="296"/>
      <c r="F92" s="297" t="e">
        <f>F94+F102+#REF!+F103</f>
        <v>#REF!</v>
      </c>
      <c r="G92" s="297" t="e">
        <f>G94+G102+#REF!+G103</f>
        <v>#REF!</v>
      </c>
      <c r="H92" s="297" t="e">
        <f>H94+H102+#REF!+H103</f>
        <v>#REF!</v>
      </c>
      <c r="I92" s="301">
        <f>I94</f>
        <v>92</v>
      </c>
      <c r="J92" s="301">
        <f>J94</f>
        <v>48.2</v>
      </c>
      <c r="K92" s="301">
        <f>K94</f>
        <v>92</v>
      </c>
      <c r="L92" s="302">
        <f>L94</f>
        <v>128</v>
      </c>
      <c r="Q92" s="280"/>
    </row>
    <row r="93" spans="1:17" ht="34.5" hidden="1" customHeight="1">
      <c r="A93" s="317" t="s">
        <v>338</v>
      </c>
      <c r="B93" s="304" t="s">
        <v>182</v>
      </c>
      <c r="C93" s="304" t="s">
        <v>459</v>
      </c>
      <c r="D93" s="304" t="s">
        <v>337</v>
      </c>
      <c r="E93" s="304"/>
      <c r="F93" s="305"/>
      <c r="G93" s="305"/>
      <c r="H93" s="305"/>
      <c r="I93" s="306">
        <v>92</v>
      </c>
      <c r="J93" s="305">
        <v>48.2</v>
      </c>
      <c r="K93" s="305">
        <v>92</v>
      </c>
      <c r="L93" s="309">
        <f>L94</f>
        <v>128</v>
      </c>
      <c r="Q93" s="280"/>
    </row>
    <row r="94" spans="1:17" ht="42" customHeight="1">
      <c r="A94" s="303" t="s">
        <v>305</v>
      </c>
      <c r="B94" s="304" t="s">
        <v>182</v>
      </c>
      <c r="C94" s="304" t="s">
        <v>459</v>
      </c>
      <c r="D94" s="304" t="s">
        <v>252</v>
      </c>
      <c r="E94" s="304"/>
      <c r="F94" s="305"/>
      <c r="G94" s="305"/>
      <c r="H94" s="305"/>
      <c r="I94" s="306">
        <v>92</v>
      </c>
      <c r="J94" s="305">
        <v>48.2</v>
      </c>
      <c r="K94" s="305">
        <v>92</v>
      </c>
      <c r="L94" s="309">
        <v>128</v>
      </c>
      <c r="Q94" s="280"/>
    </row>
    <row r="95" spans="1:17" ht="42" customHeight="1">
      <c r="A95" s="319" t="s">
        <v>392</v>
      </c>
      <c r="B95" s="296" t="s">
        <v>182</v>
      </c>
      <c r="C95" s="296" t="s">
        <v>462</v>
      </c>
      <c r="D95" s="296"/>
      <c r="E95" s="296"/>
      <c r="F95" s="297" t="e">
        <f>F97+F106+#REF!+#REF!</f>
        <v>#REF!</v>
      </c>
      <c r="G95" s="297" t="e">
        <f>G97+G106+#REF!+#REF!</f>
        <v>#REF!</v>
      </c>
      <c r="H95" s="297" t="e">
        <f>H97+H106+#REF!+#REF!</f>
        <v>#REF!</v>
      </c>
      <c r="I95" s="301">
        <f>I97</f>
        <v>92</v>
      </c>
      <c r="J95" s="301">
        <f>J97</f>
        <v>48.2</v>
      </c>
      <c r="K95" s="301">
        <f>K97</f>
        <v>92</v>
      </c>
      <c r="L95" s="302">
        <f>L97</f>
        <v>6</v>
      </c>
      <c r="Q95" s="280"/>
    </row>
    <row r="96" spans="1:17" ht="18.75" customHeight="1">
      <c r="A96" s="317" t="s">
        <v>338</v>
      </c>
      <c r="B96" s="304" t="s">
        <v>182</v>
      </c>
      <c r="C96" s="304" t="s">
        <v>462</v>
      </c>
      <c r="D96" s="304" t="s">
        <v>337</v>
      </c>
      <c r="E96" s="304"/>
      <c r="F96" s="305"/>
      <c r="G96" s="305"/>
      <c r="H96" s="305"/>
      <c r="I96" s="306">
        <v>92</v>
      </c>
      <c r="J96" s="305">
        <v>48.2</v>
      </c>
      <c r="K96" s="305">
        <v>92</v>
      </c>
      <c r="L96" s="309">
        <f>L97</f>
        <v>6</v>
      </c>
      <c r="Q96" s="280"/>
    </row>
    <row r="97" spans="1:17" ht="18" customHeight="1">
      <c r="A97" s="303" t="s">
        <v>305</v>
      </c>
      <c r="B97" s="304" t="s">
        <v>182</v>
      </c>
      <c r="C97" s="304" t="s">
        <v>462</v>
      </c>
      <c r="D97" s="304" t="s">
        <v>252</v>
      </c>
      <c r="E97" s="304"/>
      <c r="F97" s="305"/>
      <c r="G97" s="305"/>
      <c r="H97" s="305"/>
      <c r="I97" s="306">
        <v>92</v>
      </c>
      <c r="J97" s="305">
        <v>48.2</v>
      </c>
      <c r="K97" s="305">
        <v>92</v>
      </c>
      <c r="L97" s="309">
        <f>'[4]Вед. 2020 (прил 4)'!N89</f>
        <v>6</v>
      </c>
      <c r="Q97" s="280"/>
    </row>
    <row r="98" spans="1:17" ht="40.799999999999997" customHeight="1">
      <c r="A98" s="300" t="s">
        <v>514</v>
      </c>
      <c r="B98" s="296" t="s">
        <v>182</v>
      </c>
      <c r="C98" s="296" t="s">
        <v>516</v>
      </c>
      <c r="D98" s="296"/>
      <c r="E98" s="296" t="s">
        <v>252</v>
      </c>
      <c r="F98" s="305"/>
      <c r="G98" s="305"/>
      <c r="H98" s="305"/>
      <c r="I98" s="350"/>
      <c r="J98" s="351"/>
      <c r="K98" s="351"/>
      <c r="L98" s="302">
        <f>L99</f>
        <v>212</v>
      </c>
      <c r="Q98" s="280"/>
    </row>
    <row r="99" spans="1:17" ht="15.75" customHeight="1">
      <c r="A99" s="317" t="s">
        <v>338</v>
      </c>
      <c r="B99" s="304" t="s">
        <v>182</v>
      </c>
      <c r="C99" s="304" t="s">
        <v>462</v>
      </c>
      <c r="D99" s="304" t="s">
        <v>337</v>
      </c>
      <c r="E99" s="304" t="s">
        <v>337</v>
      </c>
      <c r="F99" s="305"/>
      <c r="G99" s="305"/>
      <c r="H99" s="305"/>
      <c r="I99" s="350"/>
      <c r="J99" s="351"/>
      <c r="K99" s="351"/>
      <c r="L99" s="309">
        <f>L100</f>
        <v>212</v>
      </c>
      <c r="Q99" s="280"/>
    </row>
    <row r="100" spans="1:17" ht="15.75" customHeight="1" thickBot="1">
      <c r="A100" s="352" t="s">
        <v>305</v>
      </c>
      <c r="B100" s="349" t="s">
        <v>182</v>
      </c>
      <c r="C100" s="349" t="s">
        <v>462</v>
      </c>
      <c r="D100" s="349" t="s">
        <v>252</v>
      </c>
      <c r="E100" s="349" t="s">
        <v>252</v>
      </c>
      <c r="F100" s="353"/>
      <c r="G100" s="353"/>
      <c r="H100" s="353"/>
      <c r="I100" s="350"/>
      <c r="J100" s="351"/>
      <c r="K100" s="351"/>
      <c r="L100" s="316">
        <v>212</v>
      </c>
      <c r="Q100" s="280"/>
    </row>
    <row r="101" spans="1:17" ht="31.2" customHeight="1" thickBot="1">
      <c r="A101" s="354" t="s">
        <v>37</v>
      </c>
      <c r="B101" s="355" t="s">
        <v>31</v>
      </c>
      <c r="C101" s="355"/>
      <c r="D101" s="355"/>
      <c r="E101" s="355"/>
      <c r="F101" s="356" t="e">
        <f>F102+#REF!+F108+F120</f>
        <v>#REF!</v>
      </c>
      <c r="G101" s="356" t="e">
        <f>G102+#REF!+G108+G120</f>
        <v>#REF!</v>
      </c>
      <c r="H101" s="356" t="e">
        <f>H102+#REF!+H108+H120</f>
        <v>#REF!</v>
      </c>
      <c r="I101" s="356" t="e">
        <f>I102</f>
        <v>#REF!</v>
      </c>
      <c r="J101" s="356" t="e">
        <f>J102</f>
        <v>#REF!</v>
      </c>
      <c r="K101" s="356" t="e">
        <f>K102</f>
        <v>#REF!</v>
      </c>
      <c r="L101" s="357">
        <f>L102</f>
        <v>50</v>
      </c>
      <c r="Q101" s="280"/>
    </row>
    <row r="102" spans="1:17" ht="36.75" hidden="1" customHeight="1">
      <c r="A102" s="358" t="s">
        <v>601</v>
      </c>
      <c r="B102" s="295" t="s">
        <v>21</v>
      </c>
      <c r="C102" s="295"/>
      <c r="D102" s="295"/>
      <c r="E102" s="295"/>
      <c r="F102" s="359" t="e">
        <f>#REF!</f>
        <v>#REF!</v>
      </c>
      <c r="G102" s="359" t="e">
        <f>#REF!</f>
        <v>#REF!</v>
      </c>
      <c r="H102" s="359" t="e">
        <f>#REF!</f>
        <v>#REF!</v>
      </c>
      <c r="I102" s="359" t="e">
        <f>#REF!+I103</f>
        <v>#REF!</v>
      </c>
      <c r="J102" s="359" t="e">
        <f>#REF!+J103</f>
        <v>#REF!</v>
      </c>
      <c r="K102" s="359" t="e">
        <f>#REF!+K103</f>
        <v>#REF!</v>
      </c>
      <c r="L102" s="299">
        <f>L103+L106</f>
        <v>50</v>
      </c>
      <c r="Q102" s="280"/>
    </row>
    <row r="103" spans="1:17" ht="23.25" hidden="1" customHeight="1">
      <c r="A103" s="319" t="s">
        <v>399</v>
      </c>
      <c r="B103" s="296" t="s">
        <v>21</v>
      </c>
      <c r="C103" s="296" t="s">
        <v>464</v>
      </c>
      <c r="D103" s="296"/>
      <c r="E103" s="296"/>
      <c r="F103" s="297">
        <f>[6]роспись!H63</f>
        <v>5320</v>
      </c>
      <c r="G103" s="297">
        <v>3277.5</v>
      </c>
      <c r="H103" s="297">
        <v>5320</v>
      </c>
      <c r="I103" s="297">
        <f>I108</f>
        <v>18</v>
      </c>
      <c r="J103" s="297">
        <f>J108</f>
        <v>0</v>
      </c>
      <c r="K103" s="297">
        <f>K108</f>
        <v>18</v>
      </c>
      <c r="L103" s="302">
        <f>L104</f>
        <v>0</v>
      </c>
      <c r="Q103" s="280"/>
    </row>
    <row r="104" spans="1:17" ht="21.6" customHeight="1">
      <c r="A104" s="317" t="s">
        <v>338</v>
      </c>
      <c r="B104" s="304" t="s">
        <v>21</v>
      </c>
      <c r="C104" s="304" t="s">
        <v>464</v>
      </c>
      <c r="D104" s="304" t="s">
        <v>337</v>
      </c>
      <c r="E104" s="304"/>
      <c r="F104" s="305">
        <f>F108</f>
        <v>668</v>
      </c>
      <c r="G104" s="305">
        <f>G108</f>
        <v>480</v>
      </c>
      <c r="H104" s="305">
        <f>H108</f>
        <v>668</v>
      </c>
      <c r="I104" s="305">
        <v>18</v>
      </c>
      <c r="J104" s="305">
        <v>0</v>
      </c>
      <c r="K104" s="305">
        <v>18</v>
      </c>
      <c r="L104" s="309">
        <f>L105</f>
        <v>0</v>
      </c>
      <c r="Q104" s="280"/>
    </row>
    <row r="105" spans="1:17" ht="21" customHeight="1">
      <c r="A105" s="303" t="s">
        <v>305</v>
      </c>
      <c r="B105" s="304" t="s">
        <v>21</v>
      </c>
      <c r="C105" s="304" t="s">
        <v>464</v>
      </c>
      <c r="D105" s="304" t="s">
        <v>252</v>
      </c>
      <c r="E105" s="304"/>
      <c r="F105" s="305">
        <f>F108</f>
        <v>668</v>
      </c>
      <c r="G105" s="305">
        <f>G108</f>
        <v>480</v>
      </c>
      <c r="H105" s="305">
        <f>H108</f>
        <v>668</v>
      </c>
      <c r="I105" s="305">
        <v>18</v>
      </c>
      <c r="J105" s="305">
        <v>0</v>
      </c>
      <c r="K105" s="305">
        <v>18</v>
      </c>
      <c r="L105" s="309">
        <f>'[4]Вед. 2020 (прил 4)'!N97</f>
        <v>0</v>
      </c>
      <c r="Q105" s="280"/>
    </row>
    <row r="106" spans="1:17" ht="34.200000000000003">
      <c r="A106" s="319" t="s">
        <v>400</v>
      </c>
      <c r="B106" s="296" t="s">
        <v>21</v>
      </c>
      <c r="C106" s="296" t="s">
        <v>465</v>
      </c>
      <c r="D106" s="296"/>
      <c r="E106" s="296"/>
      <c r="F106" s="297" t="e">
        <f>[6]роспись!H66</f>
        <v>#REF!</v>
      </c>
      <c r="G106" s="297">
        <v>3277.5</v>
      </c>
      <c r="H106" s="297">
        <v>5320</v>
      </c>
      <c r="I106" s="297" t="e">
        <f>I120</f>
        <v>#REF!</v>
      </c>
      <c r="J106" s="297" t="e">
        <f>J120</f>
        <v>#REF!</v>
      </c>
      <c r="K106" s="297" t="e">
        <f>K120</f>
        <v>#REF!</v>
      </c>
      <c r="L106" s="302">
        <f>L107</f>
        <v>50</v>
      </c>
      <c r="Q106" s="280"/>
    </row>
    <row r="107" spans="1:17" ht="15.75" customHeight="1">
      <c r="A107" s="317" t="s">
        <v>338</v>
      </c>
      <c r="B107" s="304" t="s">
        <v>21</v>
      </c>
      <c r="C107" s="304" t="s">
        <v>465</v>
      </c>
      <c r="D107" s="304" t="s">
        <v>337</v>
      </c>
      <c r="E107" s="304"/>
      <c r="F107" s="305" t="e">
        <f>#REF!</f>
        <v>#REF!</v>
      </c>
      <c r="G107" s="305" t="e">
        <f>#REF!</f>
        <v>#REF!</v>
      </c>
      <c r="H107" s="305" t="e">
        <f>#REF!</f>
        <v>#REF!</v>
      </c>
      <c r="I107" s="305">
        <v>18</v>
      </c>
      <c r="J107" s="305">
        <v>0</v>
      </c>
      <c r="K107" s="305">
        <v>18</v>
      </c>
      <c r="L107" s="309">
        <f>L108</f>
        <v>50</v>
      </c>
      <c r="Q107" s="280"/>
    </row>
    <row r="108" spans="1:17" ht="18" customHeight="1" thickBot="1">
      <c r="A108" s="360" t="s">
        <v>305</v>
      </c>
      <c r="B108" s="361" t="s">
        <v>21</v>
      </c>
      <c r="C108" s="361" t="s">
        <v>465</v>
      </c>
      <c r="D108" s="361" t="s">
        <v>252</v>
      </c>
      <c r="E108" s="361"/>
      <c r="F108" s="362">
        <f>F119</f>
        <v>668</v>
      </c>
      <c r="G108" s="362">
        <f>G119</f>
        <v>480</v>
      </c>
      <c r="H108" s="362">
        <f>H119</f>
        <v>668</v>
      </c>
      <c r="I108" s="362">
        <v>18</v>
      </c>
      <c r="J108" s="362">
        <v>0</v>
      </c>
      <c r="K108" s="362">
        <v>18</v>
      </c>
      <c r="L108" s="363">
        <v>50</v>
      </c>
      <c r="Q108" s="280"/>
    </row>
    <row r="109" spans="1:17" ht="16.2" customHeight="1" thickBot="1">
      <c r="A109" s="364" t="s">
        <v>312</v>
      </c>
      <c r="B109" s="365" t="s">
        <v>313</v>
      </c>
      <c r="C109" s="365"/>
      <c r="D109" s="365"/>
      <c r="E109" s="365"/>
      <c r="F109" s="366"/>
      <c r="G109" s="366"/>
      <c r="H109" s="366"/>
      <c r="I109" s="367"/>
      <c r="J109" s="368"/>
      <c r="K109" s="368"/>
      <c r="L109" s="369">
        <f>L110+L119+L125</f>
        <v>52125.8</v>
      </c>
      <c r="Q109" s="280"/>
    </row>
    <row r="110" spans="1:17" ht="23.4" thickBot="1">
      <c r="A110" s="370" t="s">
        <v>397</v>
      </c>
      <c r="B110" s="290" t="s">
        <v>394</v>
      </c>
      <c r="C110" s="290"/>
      <c r="D110" s="371"/>
      <c r="E110" s="372"/>
      <c r="F110" s="373">
        <f>[6]роспись!H63</f>
        <v>5320</v>
      </c>
      <c r="G110" s="373">
        <v>480</v>
      </c>
      <c r="H110" s="373">
        <v>668</v>
      </c>
      <c r="I110" s="374" t="e">
        <f>I114</f>
        <v>#REF!</v>
      </c>
      <c r="J110" s="374" t="e">
        <f>J114</f>
        <v>#REF!</v>
      </c>
      <c r="K110" s="374" t="e">
        <f>K114</f>
        <v>#REF!</v>
      </c>
      <c r="L110" s="375">
        <f>L114+L111+L118</f>
        <v>390</v>
      </c>
      <c r="Q110" s="280"/>
    </row>
    <row r="111" spans="1:17" ht="21" customHeight="1">
      <c r="A111" s="376" t="s">
        <v>533</v>
      </c>
      <c r="B111" s="295" t="s">
        <v>394</v>
      </c>
      <c r="C111" s="295" t="s">
        <v>602</v>
      </c>
      <c r="D111" s="296"/>
      <c r="E111" s="304"/>
      <c r="F111" s="305"/>
      <c r="G111" s="305"/>
      <c r="H111" s="305"/>
      <c r="I111" s="297"/>
      <c r="J111" s="297"/>
      <c r="K111" s="297"/>
      <c r="L111" s="302">
        <f>L112</f>
        <v>140</v>
      </c>
      <c r="Q111" s="280"/>
    </row>
    <row r="112" spans="1:17" ht="22.5" customHeight="1">
      <c r="A112" s="377" t="s">
        <v>396</v>
      </c>
      <c r="B112" s="304" t="s">
        <v>394</v>
      </c>
      <c r="C112" s="304" t="s">
        <v>602</v>
      </c>
      <c r="D112" s="304" t="s">
        <v>342</v>
      </c>
      <c r="E112" s="304"/>
      <c r="F112" s="305"/>
      <c r="G112" s="305"/>
      <c r="H112" s="305"/>
      <c r="I112" s="297"/>
      <c r="J112" s="297"/>
      <c r="K112" s="297"/>
      <c r="L112" s="309">
        <f>L113</f>
        <v>140</v>
      </c>
      <c r="Q112" s="280"/>
    </row>
    <row r="113" spans="1:17" ht="60">
      <c r="A113" s="378" t="s">
        <v>398</v>
      </c>
      <c r="B113" s="304" t="s">
        <v>394</v>
      </c>
      <c r="C113" s="304" t="s">
        <v>602</v>
      </c>
      <c r="D113" s="304" t="s">
        <v>395</v>
      </c>
      <c r="E113" s="304"/>
      <c r="F113" s="305"/>
      <c r="G113" s="305"/>
      <c r="H113" s="305"/>
      <c r="I113" s="297"/>
      <c r="J113" s="297"/>
      <c r="K113" s="297"/>
      <c r="L113" s="309">
        <v>140</v>
      </c>
      <c r="Q113" s="280"/>
    </row>
    <row r="114" spans="1:17" ht="34.200000000000003">
      <c r="A114" s="379" t="s">
        <v>517</v>
      </c>
      <c r="B114" s="295" t="s">
        <v>394</v>
      </c>
      <c r="C114" s="295" t="s">
        <v>534</v>
      </c>
      <c r="D114" s="295"/>
      <c r="E114" s="295"/>
      <c r="F114" s="359" t="e">
        <f>F116</f>
        <v>#REF!</v>
      </c>
      <c r="G114" s="359">
        <f>G116</f>
        <v>459.2</v>
      </c>
      <c r="H114" s="359">
        <f>H116</f>
        <v>796</v>
      </c>
      <c r="I114" s="298" t="e">
        <f>I116+#REF!</f>
        <v>#REF!</v>
      </c>
      <c r="J114" s="298" t="e">
        <f>J116+#REF!</f>
        <v>#REF!</v>
      </c>
      <c r="K114" s="298" t="e">
        <f>K116+#REF!</f>
        <v>#REF!</v>
      </c>
      <c r="L114" s="299">
        <f>L115</f>
        <v>0</v>
      </c>
      <c r="Q114" s="280"/>
    </row>
    <row r="115" spans="1:17" ht="25.2" customHeight="1">
      <c r="A115" s="377" t="s">
        <v>396</v>
      </c>
      <c r="B115" s="304" t="s">
        <v>394</v>
      </c>
      <c r="C115" s="304" t="s">
        <v>534</v>
      </c>
      <c r="D115" s="304" t="s">
        <v>342</v>
      </c>
      <c r="E115" s="304"/>
      <c r="F115" s="305" t="e">
        <f>[6]роспись!H64</f>
        <v>#REF!</v>
      </c>
      <c r="G115" s="305">
        <v>459.2</v>
      </c>
      <c r="H115" s="305">
        <v>796</v>
      </c>
      <c r="I115" s="306">
        <f>6469.6+600</f>
        <v>7069.6</v>
      </c>
      <c r="J115" s="314">
        <v>2772.6</v>
      </c>
      <c r="K115" s="315">
        <v>7069.6</v>
      </c>
      <c r="L115" s="309">
        <f>L116</f>
        <v>0</v>
      </c>
      <c r="Q115" s="280"/>
    </row>
    <row r="116" spans="1:17" ht="27" customHeight="1">
      <c r="A116" s="378" t="s">
        <v>398</v>
      </c>
      <c r="B116" s="349" t="s">
        <v>394</v>
      </c>
      <c r="C116" s="349" t="s">
        <v>534</v>
      </c>
      <c r="D116" s="349" t="s">
        <v>395</v>
      </c>
      <c r="E116" s="349"/>
      <c r="F116" s="353" t="e">
        <f>[6]роспись!H65</f>
        <v>#REF!</v>
      </c>
      <c r="G116" s="353">
        <v>459.2</v>
      </c>
      <c r="H116" s="353">
        <v>796</v>
      </c>
      <c r="I116" s="313">
        <f>6469.6+600</f>
        <v>7069.6</v>
      </c>
      <c r="J116" s="314">
        <v>2772.6</v>
      </c>
      <c r="K116" s="315">
        <v>7069.6</v>
      </c>
      <c r="L116" s="316">
        <f>'[4]Вед. 2020 (прил 4)'!N108</f>
        <v>0</v>
      </c>
      <c r="Q116" s="280"/>
    </row>
    <row r="117" spans="1:17" ht="25.95" customHeight="1">
      <c r="A117" s="378" t="s">
        <v>603</v>
      </c>
      <c r="B117" s="304" t="s">
        <v>394</v>
      </c>
      <c r="C117" s="304" t="s">
        <v>604</v>
      </c>
      <c r="D117" s="304" t="s">
        <v>395</v>
      </c>
      <c r="E117" s="304"/>
      <c r="F117" s="305"/>
      <c r="G117" s="305"/>
      <c r="H117" s="305"/>
      <c r="I117" s="306"/>
      <c r="J117" s="380"/>
      <c r="K117" s="308"/>
      <c r="L117" s="309">
        <f>L118</f>
        <v>250</v>
      </c>
      <c r="Q117" s="280"/>
    </row>
    <row r="118" spans="1:17" ht="27" customHeight="1" thickBot="1">
      <c r="A118" s="381" t="s">
        <v>398</v>
      </c>
      <c r="B118" s="382" t="s">
        <v>394</v>
      </c>
      <c r="C118" s="382" t="s">
        <v>604</v>
      </c>
      <c r="D118" s="382" t="s">
        <v>395</v>
      </c>
      <c r="E118" s="382"/>
      <c r="F118" s="383"/>
      <c r="G118" s="383"/>
      <c r="H118" s="383"/>
      <c r="I118" s="350"/>
      <c r="J118" s="384"/>
      <c r="K118" s="351"/>
      <c r="L118" s="385">
        <v>250</v>
      </c>
      <c r="Q118" s="280"/>
    </row>
    <row r="119" spans="1:17" ht="16.8" customHeight="1" thickBot="1">
      <c r="A119" s="370" t="s">
        <v>223</v>
      </c>
      <c r="B119" s="355" t="s">
        <v>222</v>
      </c>
      <c r="C119" s="355"/>
      <c r="D119" s="355"/>
      <c r="E119" s="386"/>
      <c r="F119" s="387">
        <f>[6]роспись!H68</f>
        <v>668</v>
      </c>
      <c r="G119" s="387">
        <v>480</v>
      </c>
      <c r="H119" s="387">
        <v>668</v>
      </c>
      <c r="I119" s="388" t="e">
        <f>I120</f>
        <v>#REF!</v>
      </c>
      <c r="J119" s="388" t="e">
        <f>J120</f>
        <v>#REF!</v>
      </c>
      <c r="K119" s="388" t="e">
        <f>K120</f>
        <v>#REF!</v>
      </c>
      <c r="L119" s="357">
        <f>L120</f>
        <v>51685.8</v>
      </c>
      <c r="Q119" s="280"/>
    </row>
    <row r="120" spans="1:17" ht="27" customHeight="1">
      <c r="A120" s="379" t="s">
        <v>256</v>
      </c>
      <c r="B120" s="295" t="s">
        <v>222</v>
      </c>
      <c r="C120" s="296" t="s">
        <v>466</v>
      </c>
      <c r="D120" s="295"/>
      <c r="E120" s="295"/>
      <c r="F120" s="359">
        <f>F122</f>
        <v>796</v>
      </c>
      <c r="G120" s="359">
        <f>G122</f>
        <v>459.2</v>
      </c>
      <c r="H120" s="359">
        <f>H122</f>
        <v>796</v>
      </c>
      <c r="I120" s="298" t="e">
        <f>I122+#REF!</f>
        <v>#REF!</v>
      </c>
      <c r="J120" s="298" t="e">
        <f>J122+#REF!</f>
        <v>#REF!</v>
      </c>
      <c r="K120" s="298" t="e">
        <f>K122+#REF!</f>
        <v>#REF!</v>
      </c>
      <c r="L120" s="299">
        <f>L121+L123</f>
        <v>51685.8</v>
      </c>
      <c r="Q120" s="280"/>
    </row>
    <row r="121" spans="1:17" ht="19.5" customHeight="1">
      <c r="A121" s="377" t="s">
        <v>338</v>
      </c>
      <c r="B121" s="304" t="s">
        <v>222</v>
      </c>
      <c r="C121" s="304" t="s">
        <v>466</v>
      </c>
      <c r="D121" s="304" t="s">
        <v>337</v>
      </c>
      <c r="E121" s="304"/>
      <c r="F121" s="305" t="e">
        <f>[6]роспись!H69</f>
        <v>#REF!</v>
      </c>
      <c r="G121" s="305">
        <v>459.2</v>
      </c>
      <c r="H121" s="305">
        <v>796</v>
      </c>
      <c r="I121" s="306">
        <f>6469.6+600</f>
        <v>7069.6</v>
      </c>
      <c r="J121" s="314">
        <v>2772.6</v>
      </c>
      <c r="K121" s="315">
        <v>7069.6</v>
      </c>
      <c r="L121" s="309">
        <f>L122</f>
        <v>51515.8</v>
      </c>
      <c r="Q121" s="280"/>
    </row>
    <row r="122" spans="1:17" ht="27" customHeight="1">
      <c r="A122" s="378" t="s">
        <v>305</v>
      </c>
      <c r="B122" s="304" t="s">
        <v>222</v>
      </c>
      <c r="C122" s="304" t="s">
        <v>466</v>
      </c>
      <c r="D122" s="304" t="s">
        <v>252</v>
      </c>
      <c r="E122" s="304"/>
      <c r="F122" s="305">
        <f>[6]роспись!H70</f>
        <v>796</v>
      </c>
      <c r="G122" s="305">
        <v>459.2</v>
      </c>
      <c r="H122" s="305">
        <v>796</v>
      </c>
      <c r="I122" s="306">
        <f>6469.6+600</f>
        <v>7069.6</v>
      </c>
      <c r="J122" s="314">
        <v>2772.6</v>
      </c>
      <c r="K122" s="315">
        <v>7069.6</v>
      </c>
      <c r="L122" s="309">
        <v>51515.8</v>
      </c>
      <c r="Q122" s="280"/>
    </row>
    <row r="123" spans="1:17" ht="27" customHeight="1">
      <c r="A123" s="377" t="s">
        <v>396</v>
      </c>
      <c r="B123" s="304" t="s">
        <v>222</v>
      </c>
      <c r="C123" s="304" t="s">
        <v>466</v>
      </c>
      <c r="D123" s="382" t="s">
        <v>342</v>
      </c>
      <c r="E123" s="382"/>
      <c r="F123" s="383"/>
      <c r="G123" s="383"/>
      <c r="H123" s="383"/>
      <c r="I123" s="350"/>
      <c r="J123" s="384"/>
      <c r="K123" s="351"/>
      <c r="L123" s="385">
        <v>170</v>
      </c>
      <c r="Q123" s="280"/>
    </row>
    <row r="124" spans="1:17" ht="27" customHeight="1" thickBot="1">
      <c r="A124" s="360" t="s">
        <v>590</v>
      </c>
      <c r="B124" s="304" t="s">
        <v>222</v>
      </c>
      <c r="C124" s="304" t="s">
        <v>466</v>
      </c>
      <c r="D124" s="382" t="s">
        <v>344</v>
      </c>
      <c r="E124" s="382"/>
      <c r="F124" s="383"/>
      <c r="G124" s="383"/>
      <c r="H124" s="383"/>
      <c r="I124" s="350"/>
      <c r="J124" s="384"/>
      <c r="K124" s="351"/>
      <c r="L124" s="385">
        <v>170</v>
      </c>
      <c r="Q124" s="280"/>
    </row>
    <row r="125" spans="1:17" ht="28.5" customHeight="1" thickBot="1">
      <c r="A125" s="370" t="s">
        <v>444</v>
      </c>
      <c r="B125" s="355" t="s">
        <v>443</v>
      </c>
      <c r="C125" s="355"/>
      <c r="D125" s="355"/>
      <c r="E125" s="386"/>
      <c r="F125" s="387" t="e">
        <f>[6]роспись!H73</f>
        <v>#REF!</v>
      </c>
      <c r="G125" s="387">
        <v>480</v>
      </c>
      <c r="H125" s="387">
        <v>668</v>
      </c>
      <c r="I125" s="388" t="e">
        <f>I126</f>
        <v>#REF!</v>
      </c>
      <c r="J125" s="388" t="e">
        <f>J126</f>
        <v>#REF!</v>
      </c>
      <c r="K125" s="388" t="e">
        <f>K126</f>
        <v>#REF!</v>
      </c>
      <c r="L125" s="357">
        <f>L126</f>
        <v>50</v>
      </c>
      <c r="Q125" s="280"/>
    </row>
    <row r="126" spans="1:17" ht="17.25" customHeight="1">
      <c r="A126" s="379" t="s">
        <v>445</v>
      </c>
      <c r="B126" s="295" t="s">
        <v>443</v>
      </c>
      <c r="C126" s="296" t="s">
        <v>467</v>
      </c>
      <c r="D126" s="295"/>
      <c r="E126" s="295"/>
      <c r="F126" s="359">
        <f>F128</f>
        <v>204</v>
      </c>
      <c r="G126" s="359">
        <f>G128</f>
        <v>459.2</v>
      </c>
      <c r="H126" s="359">
        <f>H128</f>
        <v>796</v>
      </c>
      <c r="I126" s="298" t="e">
        <f>I128+I129</f>
        <v>#REF!</v>
      </c>
      <c r="J126" s="298" t="e">
        <f>J128+J129</f>
        <v>#REF!</v>
      </c>
      <c r="K126" s="298" t="e">
        <f>K128+K129</f>
        <v>#REF!</v>
      </c>
      <c r="L126" s="299">
        <f>L127</f>
        <v>50</v>
      </c>
      <c r="Q126" s="280"/>
    </row>
    <row r="127" spans="1:17" ht="17.25" customHeight="1">
      <c r="A127" s="377" t="s">
        <v>338</v>
      </c>
      <c r="B127" s="304" t="s">
        <v>443</v>
      </c>
      <c r="C127" s="304" t="s">
        <v>467</v>
      </c>
      <c r="D127" s="304" t="s">
        <v>337</v>
      </c>
      <c r="E127" s="304"/>
      <c r="F127" s="305" t="e">
        <f>[6]роспись!H74</f>
        <v>#REF!</v>
      </c>
      <c r="G127" s="305">
        <v>459.2</v>
      </c>
      <c r="H127" s="305">
        <v>796</v>
      </c>
      <c r="I127" s="306">
        <f>6469.6+600</f>
        <v>7069.6</v>
      </c>
      <c r="J127" s="314">
        <v>2772.6</v>
      </c>
      <c r="K127" s="315">
        <v>7069.6</v>
      </c>
      <c r="L127" s="309">
        <f>L128</f>
        <v>50</v>
      </c>
      <c r="Q127" s="280"/>
    </row>
    <row r="128" spans="1:17" ht="20.25" customHeight="1" thickBot="1">
      <c r="A128" s="378" t="s">
        <v>305</v>
      </c>
      <c r="B128" s="304" t="s">
        <v>443</v>
      </c>
      <c r="C128" s="304" t="s">
        <v>467</v>
      </c>
      <c r="D128" s="304" t="s">
        <v>252</v>
      </c>
      <c r="E128" s="304"/>
      <c r="F128" s="305">
        <f>[6]роспись!H75</f>
        <v>204</v>
      </c>
      <c r="G128" s="305">
        <v>459.2</v>
      </c>
      <c r="H128" s="305">
        <v>796</v>
      </c>
      <c r="I128" s="306">
        <f>6469.6+600</f>
        <v>7069.6</v>
      </c>
      <c r="J128" s="314">
        <v>2772.6</v>
      </c>
      <c r="K128" s="315">
        <v>7069.6</v>
      </c>
      <c r="L128" s="309">
        <v>50</v>
      </c>
      <c r="Q128" s="280"/>
    </row>
    <row r="129" spans="1:17" ht="24" hidden="1" customHeight="1">
      <c r="A129" s="370" t="s">
        <v>32</v>
      </c>
      <c r="B129" s="355" t="s">
        <v>33</v>
      </c>
      <c r="C129" s="355"/>
      <c r="D129" s="355"/>
      <c r="E129" s="304"/>
      <c r="F129" s="305" t="e">
        <f>#REF!+#REF!+#REF!</f>
        <v>#REF!</v>
      </c>
      <c r="G129" s="305" t="e">
        <f>#REF!+#REF!+#REF!</f>
        <v>#REF!</v>
      </c>
      <c r="H129" s="305" t="e">
        <f>#REF!+#REF!+#REF!</f>
        <v>#REF!</v>
      </c>
      <c r="I129" s="388" t="e">
        <f>#REF!+I143+I153+I165</f>
        <v>#REF!</v>
      </c>
      <c r="J129" s="388" t="e">
        <f>#REF!+J143+J153+J165</f>
        <v>#REF!</v>
      </c>
      <c r="K129" s="388" t="e">
        <f>#REF!+K143+K153+K165</f>
        <v>#REF!</v>
      </c>
      <c r="L129" s="357">
        <f>L130</f>
        <v>56168.5</v>
      </c>
      <c r="Q129" s="280"/>
    </row>
    <row r="130" spans="1:17" ht="29.25" hidden="1" customHeight="1">
      <c r="A130" s="389" t="s">
        <v>321</v>
      </c>
      <c r="B130" s="355" t="s">
        <v>80</v>
      </c>
      <c r="C130" s="355"/>
      <c r="D130" s="355"/>
      <c r="E130" s="355"/>
      <c r="F130" s="356"/>
      <c r="G130" s="356"/>
      <c r="H130" s="356"/>
      <c r="I130" s="388"/>
      <c r="J130" s="388"/>
      <c r="K130" s="388"/>
      <c r="L130" s="357">
        <f>L131+L143+L153+L165</f>
        <v>56168.5</v>
      </c>
      <c r="Q130" s="280"/>
    </row>
    <row r="131" spans="1:17" ht="25.5" hidden="1" customHeight="1">
      <c r="A131" s="390" t="s">
        <v>402</v>
      </c>
      <c r="B131" s="371" t="s">
        <v>80</v>
      </c>
      <c r="C131" s="371" t="s">
        <v>468</v>
      </c>
      <c r="D131" s="371"/>
      <c r="E131" s="372"/>
      <c r="F131" s="373">
        <f>F132</f>
        <v>552.70000000000005</v>
      </c>
      <c r="G131" s="373">
        <f>G132</f>
        <v>79.8</v>
      </c>
      <c r="H131" s="373">
        <f>H132</f>
        <v>204</v>
      </c>
      <c r="I131" s="374" t="e">
        <f>I132+#REF!+#REF!</f>
        <v>#REF!</v>
      </c>
      <c r="J131" s="374" t="e">
        <f>J132+#REF!+#REF!</f>
        <v>#REF!</v>
      </c>
      <c r="K131" s="374" t="e">
        <f>K132+#REF!+#REF!</f>
        <v>#REF!</v>
      </c>
      <c r="L131" s="375">
        <f>L132+L135+L138</f>
        <v>7619.9000000000005</v>
      </c>
      <c r="Q131" s="280"/>
    </row>
    <row r="132" spans="1:17" ht="34.200000000000003" customHeight="1">
      <c r="A132" s="391" t="s">
        <v>257</v>
      </c>
      <c r="B132" s="392" t="s">
        <v>80</v>
      </c>
      <c r="C132" s="392" t="s">
        <v>469</v>
      </c>
      <c r="D132" s="392"/>
      <c r="E132" s="392"/>
      <c r="F132" s="393">
        <f>[6]роспись!H84</f>
        <v>552.70000000000005</v>
      </c>
      <c r="G132" s="393">
        <v>79.8</v>
      </c>
      <c r="H132" s="393">
        <v>204</v>
      </c>
      <c r="I132" s="394">
        <f>I134</f>
        <v>411.1</v>
      </c>
      <c r="J132" s="394">
        <f>J134</f>
        <v>0</v>
      </c>
      <c r="K132" s="394">
        <f>K134</f>
        <v>411.1</v>
      </c>
      <c r="L132" s="395">
        <f>L133</f>
        <v>4218.8000000000011</v>
      </c>
      <c r="Q132" s="280"/>
    </row>
    <row r="133" spans="1:17" ht="27" customHeight="1">
      <c r="A133" s="317" t="s">
        <v>338</v>
      </c>
      <c r="B133" s="304" t="s">
        <v>80</v>
      </c>
      <c r="C133" s="304" t="s">
        <v>469</v>
      </c>
      <c r="D133" s="304" t="s">
        <v>337</v>
      </c>
      <c r="E133" s="304"/>
      <c r="F133" s="305" t="e">
        <f>F134</f>
        <v>#REF!</v>
      </c>
      <c r="G133" s="305" t="e">
        <f>G134</f>
        <v>#REF!</v>
      </c>
      <c r="H133" s="305" t="e">
        <f>H134</f>
        <v>#REF!</v>
      </c>
      <c r="I133" s="306">
        <v>411.1</v>
      </c>
      <c r="J133" s="307"/>
      <c r="K133" s="308">
        <v>411.1</v>
      </c>
      <c r="L133" s="309">
        <f>L134</f>
        <v>4218.8000000000011</v>
      </c>
      <c r="Q133" s="280"/>
    </row>
    <row r="134" spans="1:17" ht="24" customHeight="1" thickBot="1">
      <c r="A134" s="352" t="s">
        <v>305</v>
      </c>
      <c r="B134" s="349" t="s">
        <v>80</v>
      </c>
      <c r="C134" s="349" t="s">
        <v>469</v>
      </c>
      <c r="D134" s="349" t="s">
        <v>252</v>
      </c>
      <c r="E134" s="349"/>
      <c r="F134" s="353" t="e">
        <f>#REF!</f>
        <v>#REF!</v>
      </c>
      <c r="G134" s="353" t="e">
        <f>#REF!</f>
        <v>#REF!</v>
      </c>
      <c r="H134" s="353" t="e">
        <f>#REF!</f>
        <v>#REF!</v>
      </c>
      <c r="I134" s="313">
        <v>411.1</v>
      </c>
      <c r="J134" s="314"/>
      <c r="K134" s="315">
        <v>411.1</v>
      </c>
      <c r="L134" s="316">
        <f>6475.5+143.6-721.9-403.3-1275.1</f>
        <v>4218.8000000000011</v>
      </c>
      <c r="Q134" s="280"/>
    </row>
    <row r="135" spans="1:17" ht="18.75" customHeight="1" thickBot="1">
      <c r="A135" s="396" t="s">
        <v>518</v>
      </c>
      <c r="B135" s="397" t="s">
        <v>80</v>
      </c>
      <c r="C135" s="386" t="s">
        <v>525</v>
      </c>
      <c r="D135" s="397"/>
      <c r="E135" s="398"/>
      <c r="F135" s="387"/>
      <c r="G135" s="387"/>
      <c r="H135" s="387"/>
      <c r="I135" s="387"/>
      <c r="J135" s="387"/>
      <c r="K135" s="387"/>
      <c r="L135" s="357">
        <f>L136</f>
        <v>332.39999999999964</v>
      </c>
      <c r="Q135" s="280"/>
    </row>
    <row r="136" spans="1:17" ht="29.25" hidden="1" customHeight="1">
      <c r="A136" s="399" t="s">
        <v>338</v>
      </c>
      <c r="B136" s="400" t="s">
        <v>80</v>
      </c>
      <c r="C136" s="401" t="s">
        <v>525</v>
      </c>
      <c r="D136" s="400" t="s">
        <v>337</v>
      </c>
      <c r="E136" s="400" t="s">
        <v>337</v>
      </c>
      <c r="F136" s="402"/>
      <c r="G136" s="402"/>
      <c r="H136" s="402"/>
      <c r="I136" s="402"/>
      <c r="J136" s="402"/>
      <c r="K136" s="402"/>
      <c r="L136" s="403">
        <f>L137</f>
        <v>332.39999999999964</v>
      </c>
      <c r="Q136" s="280"/>
    </row>
    <row r="137" spans="1:17" ht="33.6" customHeight="1" thickBot="1">
      <c r="A137" s="352" t="s">
        <v>305</v>
      </c>
      <c r="B137" s="404" t="s">
        <v>80</v>
      </c>
      <c r="C137" s="349" t="s">
        <v>525</v>
      </c>
      <c r="D137" s="404" t="s">
        <v>252</v>
      </c>
      <c r="E137" s="404" t="s">
        <v>252</v>
      </c>
      <c r="F137" s="353"/>
      <c r="G137" s="353"/>
      <c r="H137" s="353"/>
      <c r="I137" s="353"/>
      <c r="J137" s="353"/>
      <c r="K137" s="353"/>
      <c r="L137" s="316">
        <f>4406.9-2741-1333.5</f>
        <v>332.39999999999964</v>
      </c>
      <c r="Q137" s="280"/>
    </row>
    <row r="138" spans="1:17" ht="40.200000000000003" customHeight="1" thickBot="1">
      <c r="A138" s="354" t="s">
        <v>535</v>
      </c>
      <c r="B138" s="398" t="s">
        <v>80</v>
      </c>
      <c r="C138" s="355" t="s">
        <v>536</v>
      </c>
      <c r="D138" s="397"/>
      <c r="E138" s="397"/>
      <c r="F138" s="387"/>
      <c r="G138" s="387"/>
      <c r="H138" s="387"/>
      <c r="I138" s="387"/>
      <c r="J138" s="387"/>
      <c r="K138" s="387"/>
      <c r="L138" s="357">
        <f>L139+L141</f>
        <v>3068.7</v>
      </c>
      <c r="Q138" s="280"/>
    </row>
    <row r="139" spans="1:17" ht="19.5" customHeight="1">
      <c r="A139" s="399" t="s">
        <v>338</v>
      </c>
      <c r="B139" s="400" t="s">
        <v>80</v>
      </c>
      <c r="C139" s="401" t="s">
        <v>536</v>
      </c>
      <c r="D139" s="400" t="s">
        <v>337</v>
      </c>
      <c r="E139" s="400"/>
      <c r="F139" s="402"/>
      <c r="G139" s="402"/>
      <c r="H139" s="402"/>
      <c r="I139" s="402"/>
      <c r="J139" s="402"/>
      <c r="K139" s="402"/>
      <c r="L139" s="403">
        <f>L140</f>
        <v>1809</v>
      </c>
      <c r="Q139" s="280"/>
    </row>
    <row r="140" spans="1:17" ht="20.25" customHeight="1">
      <c r="A140" s="352" t="s">
        <v>305</v>
      </c>
      <c r="B140" s="404" t="s">
        <v>80</v>
      </c>
      <c r="C140" s="349" t="s">
        <v>536</v>
      </c>
      <c r="D140" s="404" t="s">
        <v>252</v>
      </c>
      <c r="E140" s="404"/>
      <c r="F140" s="353"/>
      <c r="G140" s="353"/>
      <c r="H140" s="353"/>
      <c r="I140" s="353"/>
      <c r="J140" s="353"/>
      <c r="K140" s="353"/>
      <c r="L140" s="316">
        <f>300+1509</f>
        <v>1809</v>
      </c>
      <c r="Q140" s="280"/>
    </row>
    <row r="141" spans="1:17" ht="20.25" customHeight="1">
      <c r="A141" s="303" t="s">
        <v>589</v>
      </c>
      <c r="B141" s="404" t="s">
        <v>80</v>
      </c>
      <c r="C141" s="349" t="s">
        <v>536</v>
      </c>
      <c r="D141" s="405" t="s">
        <v>342</v>
      </c>
      <c r="E141" s="405"/>
      <c r="F141" s="383"/>
      <c r="G141" s="383"/>
      <c r="H141" s="383"/>
      <c r="I141" s="351"/>
      <c r="J141" s="351"/>
      <c r="K141" s="351"/>
      <c r="L141" s="385">
        <v>1259.7</v>
      </c>
      <c r="Q141" s="280"/>
    </row>
    <row r="142" spans="1:17" ht="28.5" customHeight="1" thickBot="1">
      <c r="A142" s="303" t="s">
        <v>605</v>
      </c>
      <c r="B142" s="404" t="s">
        <v>80</v>
      </c>
      <c r="C142" s="349" t="s">
        <v>536</v>
      </c>
      <c r="D142" s="405" t="s">
        <v>606</v>
      </c>
      <c r="E142" s="405"/>
      <c r="F142" s="383"/>
      <c r="G142" s="383"/>
      <c r="H142" s="383"/>
      <c r="I142" s="351"/>
      <c r="J142" s="351"/>
      <c r="K142" s="351"/>
      <c r="L142" s="385">
        <v>1259.7</v>
      </c>
      <c r="Q142" s="280"/>
    </row>
    <row r="143" spans="1:17" ht="30.6" customHeight="1" thickBot="1">
      <c r="A143" s="406" t="s">
        <v>262</v>
      </c>
      <c r="B143" s="355" t="s">
        <v>80</v>
      </c>
      <c r="C143" s="355" t="s">
        <v>470</v>
      </c>
      <c r="D143" s="355"/>
      <c r="E143" s="386"/>
      <c r="F143" s="387">
        <f>F144</f>
        <v>1077.7</v>
      </c>
      <c r="G143" s="387">
        <f>G144</f>
        <v>566.29999999999995</v>
      </c>
      <c r="H143" s="387">
        <f>H144</f>
        <v>1077.7</v>
      </c>
      <c r="I143" s="388">
        <f>I144++I147+I150</f>
        <v>6501.6</v>
      </c>
      <c r="J143" s="388">
        <f>J144++J147+J150</f>
        <v>4178.7000000000007</v>
      </c>
      <c r="K143" s="407">
        <f>K144++K147+K150</f>
        <v>6501.6</v>
      </c>
      <c r="L143" s="357">
        <f>L144++L147+L150</f>
        <v>11521.4</v>
      </c>
      <c r="Q143" s="280"/>
    </row>
    <row r="144" spans="1:17" ht="20.25" customHeight="1">
      <c r="A144" s="408" t="s">
        <v>263</v>
      </c>
      <c r="B144" s="400" t="s">
        <v>80</v>
      </c>
      <c r="C144" s="401" t="s">
        <v>471</v>
      </c>
      <c r="D144" s="400"/>
      <c r="E144" s="401"/>
      <c r="F144" s="401">
        <f t="shared" ref="F144:K144" si="11">F146</f>
        <v>1077.7</v>
      </c>
      <c r="G144" s="402">
        <f t="shared" si="11"/>
        <v>566.29999999999995</v>
      </c>
      <c r="H144" s="402">
        <f t="shared" si="11"/>
        <v>1077.7</v>
      </c>
      <c r="I144" s="409">
        <f t="shared" si="11"/>
        <v>1800</v>
      </c>
      <c r="J144" s="409">
        <f t="shared" si="11"/>
        <v>1632.4</v>
      </c>
      <c r="K144" s="409">
        <f t="shared" si="11"/>
        <v>1800</v>
      </c>
      <c r="L144" s="410">
        <f>L145</f>
        <v>350</v>
      </c>
      <c r="Q144" s="280"/>
    </row>
    <row r="145" spans="1:17" ht="48">
      <c r="A145" s="377" t="s">
        <v>338</v>
      </c>
      <c r="B145" s="411" t="s">
        <v>80</v>
      </c>
      <c r="C145" s="304" t="s">
        <v>471</v>
      </c>
      <c r="D145" s="411" t="s">
        <v>337</v>
      </c>
      <c r="E145" s="304"/>
      <c r="F145" s="304" t="e">
        <f>[6]роспись!H78</f>
        <v>#REF!</v>
      </c>
      <c r="G145" s="305">
        <v>566.29999999999995</v>
      </c>
      <c r="H145" s="305">
        <v>1077.7</v>
      </c>
      <c r="I145" s="412">
        <v>1800</v>
      </c>
      <c r="J145" s="307">
        <v>1632.4</v>
      </c>
      <c r="K145" s="308">
        <v>1800</v>
      </c>
      <c r="L145" s="309">
        <f>L146</f>
        <v>350</v>
      </c>
      <c r="Q145" s="280"/>
    </row>
    <row r="146" spans="1:17" ht="24">
      <c r="A146" s="378" t="s">
        <v>305</v>
      </c>
      <c r="B146" s="411" t="s">
        <v>80</v>
      </c>
      <c r="C146" s="401" t="s">
        <v>471</v>
      </c>
      <c r="D146" s="411" t="s">
        <v>252</v>
      </c>
      <c r="E146" s="304"/>
      <c r="F146" s="304">
        <f>[6]роспись!H79</f>
        <v>1077.7</v>
      </c>
      <c r="G146" s="305">
        <v>566.29999999999995</v>
      </c>
      <c r="H146" s="305">
        <v>1077.7</v>
      </c>
      <c r="I146" s="412">
        <v>1800</v>
      </c>
      <c r="J146" s="307">
        <v>1632.4</v>
      </c>
      <c r="K146" s="308">
        <v>1800</v>
      </c>
      <c r="L146" s="309">
        <v>350</v>
      </c>
      <c r="Q146" s="280"/>
    </row>
    <row r="147" spans="1:17" ht="22.5" customHeight="1">
      <c r="A147" s="413" t="s">
        <v>81</v>
      </c>
      <c r="B147" s="411" t="s">
        <v>80</v>
      </c>
      <c r="C147" s="401" t="s">
        <v>472</v>
      </c>
      <c r="D147" s="411"/>
      <c r="E147" s="304"/>
      <c r="F147" s="305">
        <f>F153</f>
        <v>780.80000000000007</v>
      </c>
      <c r="G147" s="305">
        <f>G153</f>
        <v>457.5</v>
      </c>
      <c r="H147" s="305">
        <f>H153</f>
        <v>704.80000000000007</v>
      </c>
      <c r="I147" s="412">
        <f>I149</f>
        <v>1122</v>
      </c>
      <c r="J147" s="412">
        <f>J149</f>
        <v>475</v>
      </c>
      <c r="K147" s="412">
        <f>K149</f>
        <v>1122</v>
      </c>
      <c r="L147" s="414">
        <f>L148</f>
        <v>0</v>
      </c>
      <c r="Q147" s="280"/>
    </row>
    <row r="148" spans="1:17" ht="26.25" customHeight="1">
      <c r="A148" s="377" t="s">
        <v>338</v>
      </c>
      <c r="B148" s="411" t="s">
        <v>80</v>
      </c>
      <c r="C148" s="401" t="s">
        <v>472</v>
      </c>
      <c r="D148" s="411" t="s">
        <v>337</v>
      </c>
      <c r="E148" s="304"/>
      <c r="F148" s="305">
        <f>F150</f>
        <v>0</v>
      </c>
      <c r="G148" s="305">
        <f>G150</f>
        <v>0</v>
      </c>
      <c r="H148" s="305">
        <f>H150</f>
        <v>0</v>
      </c>
      <c r="I148" s="412">
        <v>1122</v>
      </c>
      <c r="J148" s="412">
        <v>475</v>
      </c>
      <c r="K148" s="412">
        <v>1122</v>
      </c>
      <c r="L148" s="414">
        <f>L149</f>
        <v>0</v>
      </c>
      <c r="Q148" s="280"/>
    </row>
    <row r="149" spans="1:17" ht="18" customHeight="1">
      <c r="A149" s="378" t="s">
        <v>305</v>
      </c>
      <c r="B149" s="411" t="s">
        <v>80</v>
      </c>
      <c r="C149" s="401" t="s">
        <v>472</v>
      </c>
      <c r="D149" s="411" t="s">
        <v>252</v>
      </c>
      <c r="E149" s="304"/>
      <c r="F149" s="305">
        <f>F152</f>
        <v>0</v>
      </c>
      <c r="G149" s="305">
        <f>G152</f>
        <v>0</v>
      </c>
      <c r="H149" s="305">
        <f>H152</f>
        <v>0</v>
      </c>
      <c r="I149" s="412">
        <v>1122</v>
      </c>
      <c r="J149" s="412">
        <v>475</v>
      </c>
      <c r="K149" s="412">
        <v>1122</v>
      </c>
      <c r="L149" s="414">
        <f>'[4]Вед. 2020 (прил 4)'!N135</f>
        <v>0</v>
      </c>
      <c r="Q149" s="280"/>
    </row>
    <row r="150" spans="1:17" ht="26.25" customHeight="1">
      <c r="A150" s="415" t="s">
        <v>607</v>
      </c>
      <c r="B150" s="411" t="s">
        <v>80</v>
      </c>
      <c r="C150" s="401" t="s">
        <v>473</v>
      </c>
      <c r="D150" s="411"/>
      <c r="E150" s="304"/>
      <c r="F150" s="305"/>
      <c r="G150" s="305"/>
      <c r="H150" s="305"/>
      <c r="I150" s="412">
        <f>I152</f>
        <v>3579.6</v>
      </c>
      <c r="J150" s="412">
        <f>J152</f>
        <v>2071.3000000000002</v>
      </c>
      <c r="K150" s="412">
        <f>K152</f>
        <v>3579.6</v>
      </c>
      <c r="L150" s="414">
        <f>L152</f>
        <v>11171.4</v>
      </c>
      <c r="Q150" s="280"/>
    </row>
    <row r="151" spans="1:17" ht="18" customHeight="1">
      <c r="A151" s="377" t="s">
        <v>338</v>
      </c>
      <c r="B151" s="404" t="s">
        <v>80</v>
      </c>
      <c r="C151" s="401" t="s">
        <v>473</v>
      </c>
      <c r="D151" s="411" t="s">
        <v>337</v>
      </c>
      <c r="E151" s="349"/>
      <c r="F151" s="353"/>
      <c r="G151" s="416"/>
      <c r="H151" s="416"/>
      <c r="I151" s="417">
        <v>3579.6</v>
      </c>
      <c r="J151" s="307">
        <v>2071.3000000000002</v>
      </c>
      <c r="K151" s="308">
        <v>3579.6</v>
      </c>
      <c r="L151" s="309">
        <f>L152</f>
        <v>11171.4</v>
      </c>
      <c r="Q151" s="280"/>
    </row>
    <row r="152" spans="1:17" ht="21" customHeight="1" thickBot="1">
      <c r="A152" s="378" t="s">
        <v>305</v>
      </c>
      <c r="B152" s="404" t="s">
        <v>80</v>
      </c>
      <c r="C152" s="382" t="s">
        <v>473</v>
      </c>
      <c r="D152" s="411" t="s">
        <v>252</v>
      </c>
      <c r="E152" s="349"/>
      <c r="F152" s="353"/>
      <c r="G152" s="416"/>
      <c r="H152" s="416"/>
      <c r="I152" s="417">
        <v>3579.6</v>
      </c>
      <c r="J152" s="307">
        <v>2071.3000000000002</v>
      </c>
      <c r="K152" s="308">
        <v>3579.6</v>
      </c>
      <c r="L152" s="309">
        <f>11430-258.6</f>
        <v>11171.4</v>
      </c>
      <c r="Q152" s="280"/>
    </row>
    <row r="153" spans="1:17" ht="24.75" customHeight="1" thickBot="1">
      <c r="A153" s="418" t="s">
        <v>264</v>
      </c>
      <c r="B153" s="419" t="s">
        <v>80</v>
      </c>
      <c r="C153" s="420" t="s">
        <v>477</v>
      </c>
      <c r="D153" s="421"/>
      <c r="E153" s="296"/>
      <c r="F153" s="297">
        <f>F154+F165</f>
        <v>780.80000000000007</v>
      </c>
      <c r="G153" s="297">
        <f>G154+G165</f>
        <v>457.5</v>
      </c>
      <c r="H153" s="297">
        <f>H154+H165</f>
        <v>704.80000000000007</v>
      </c>
      <c r="I153" s="388">
        <f>I154+I157</f>
        <v>571.6</v>
      </c>
      <c r="J153" s="388">
        <f>J154+J157</f>
        <v>100</v>
      </c>
      <c r="K153" s="388">
        <f>K154+K157</f>
        <v>571.6</v>
      </c>
      <c r="L153" s="357">
        <f>L157+L160+L162</f>
        <v>9946.2000000000007</v>
      </c>
      <c r="Q153" s="280"/>
    </row>
    <row r="154" spans="1:17" ht="27" customHeight="1">
      <c r="A154" s="422" t="s">
        <v>265</v>
      </c>
      <c r="B154" s="400" t="s">
        <v>80</v>
      </c>
      <c r="C154" s="401" t="s">
        <v>474</v>
      </c>
      <c r="D154" s="400"/>
      <c r="E154" s="304"/>
      <c r="F154" s="305">
        <f t="shared" ref="F154:L154" si="12">F156</f>
        <v>552.70000000000005</v>
      </c>
      <c r="G154" s="305">
        <f t="shared" si="12"/>
        <v>356.1</v>
      </c>
      <c r="H154" s="305">
        <f t="shared" si="12"/>
        <v>552.70000000000005</v>
      </c>
      <c r="I154" s="409">
        <f t="shared" si="12"/>
        <v>150</v>
      </c>
      <c r="J154" s="409">
        <f t="shared" si="12"/>
        <v>100</v>
      </c>
      <c r="K154" s="409">
        <f t="shared" si="12"/>
        <v>150</v>
      </c>
      <c r="L154" s="410">
        <f t="shared" si="12"/>
        <v>0</v>
      </c>
      <c r="Q154" s="280"/>
    </row>
    <row r="155" spans="1:17" ht="48">
      <c r="A155" s="377" t="s">
        <v>338</v>
      </c>
      <c r="B155" s="400" t="s">
        <v>80</v>
      </c>
      <c r="C155" s="401" t="s">
        <v>474</v>
      </c>
      <c r="D155" s="400" t="s">
        <v>337</v>
      </c>
      <c r="E155" s="304"/>
      <c r="F155" s="305" t="e">
        <f>[6]роспись!H83</f>
        <v>#REF!</v>
      </c>
      <c r="G155" s="305">
        <v>356.1</v>
      </c>
      <c r="H155" s="305">
        <v>552.70000000000005</v>
      </c>
      <c r="I155" s="409">
        <v>150</v>
      </c>
      <c r="J155" s="423">
        <v>100</v>
      </c>
      <c r="K155" s="424">
        <v>150</v>
      </c>
      <c r="L155" s="309">
        <f>L156</f>
        <v>0</v>
      </c>
      <c r="Q155" s="280"/>
    </row>
    <row r="156" spans="1:17" ht="25.95" customHeight="1">
      <c r="A156" s="378" t="s">
        <v>305</v>
      </c>
      <c r="B156" s="400" t="s">
        <v>80</v>
      </c>
      <c r="C156" s="401" t="s">
        <v>474</v>
      </c>
      <c r="D156" s="400" t="s">
        <v>252</v>
      </c>
      <c r="E156" s="304"/>
      <c r="F156" s="305">
        <f>[6]роспись!H84</f>
        <v>552.70000000000005</v>
      </c>
      <c r="G156" s="305">
        <v>356.1</v>
      </c>
      <c r="H156" s="305">
        <v>552.70000000000005</v>
      </c>
      <c r="I156" s="409">
        <v>150</v>
      </c>
      <c r="J156" s="423">
        <v>100</v>
      </c>
      <c r="K156" s="424">
        <v>150</v>
      </c>
      <c r="L156" s="309">
        <f>'[4]Вед. 2020 (прил 4)'!N142</f>
        <v>0</v>
      </c>
      <c r="Q156" s="280"/>
    </row>
    <row r="157" spans="1:17" ht="53.25" customHeight="1">
      <c r="A157" s="425" t="s">
        <v>403</v>
      </c>
      <c r="B157" s="404" t="s">
        <v>80</v>
      </c>
      <c r="C157" s="401" t="s">
        <v>475</v>
      </c>
      <c r="D157" s="404"/>
      <c r="E157" s="304"/>
      <c r="F157" s="305"/>
      <c r="G157" s="305"/>
      <c r="H157" s="305"/>
      <c r="I157" s="417">
        <f>I159</f>
        <v>421.6</v>
      </c>
      <c r="J157" s="417">
        <f>J159</f>
        <v>0</v>
      </c>
      <c r="K157" s="417">
        <f>K159</f>
        <v>421.6</v>
      </c>
      <c r="L157" s="426">
        <f>L159</f>
        <v>7764.2</v>
      </c>
      <c r="Q157" s="280"/>
    </row>
    <row r="158" spans="1:17" ht="25.5" customHeight="1">
      <c r="A158" s="377" t="s">
        <v>338</v>
      </c>
      <c r="B158" s="404" t="s">
        <v>80</v>
      </c>
      <c r="C158" s="401" t="s">
        <v>475</v>
      </c>
      <c r="D158" s="404" t="s">
        <v>337</v>
      </c>
      <c r="E158" s="304"/>
      <c r="F158" s="305"/>
      <c r="G158" s="305"/>
      <c r="H158" s="305"/>
      <c r="I158" s="417">
        <v>421.6</v>
      </c>
      <c r="J158" s="427"/>
      <c r="K158" s="427">
        <v>421.6</v>
      </c>
      <c r="L158" s="309">
        <f>L159</f>
        <v>7764.2</v>
      </c>
      <c r="Q158" s="280"/>
    </row>
    <row r="159" spans="1:17" ht="20.25" customHeight="1">
      <c r="A159" s="378" t="s">
        <v>305</v>
      </c>
      <c r="B159" s="404" t="s">
        <v>80</v>
      </c>
      <c r="C159" s="401" t="s">
        <v>475</v>
      </c>
      <c r="D159" s="404" t="s">
        <v>252</v>
      </c>
      <c r="E159" s="304"/>
      <c r="F159" s="305"/>
      <c r="G159" s="305"/>
      <c r="H159" s="305"/>
      <c r="I159" s="417">
        <v>421.6</v>
      </c>
      <c r="J159" s="427"/>
      <c r="K159" s="427">
        <v>421.6</v>
      </c>
      <c r="L159" s="309">
        <f>5280+2484.2</f>
        <v>7764.2</v>
      </c>
      <c r="Q159" s="280"/>
    </row>
    <row r="160" spans="1:17" ht="16.95" customHeight="1">
      <c r="A160" s="303" t="s">
        <v>589</v>
      </c>
      <c r="B160" s="404" t="s">
        <v>80</v>
      </c>
      <c r="C160" s="401" t="s">
        <v>475</v>
      </c>
      <c r="D160" s="404" t="s">
        <v>342</v>
      </c>
      <c r="E160" s="304"/>
      <c r="F160" s="305"/>
      <c r="G160" s="305"/>
      <c r="H160" s="305"/>
      <c r="I160" s="417"/>
      <c r="J160" s="428"/>
      <c r="K160" s="428"/>
      <c r="L160" s="316">
        <f>L161</f>
        <v>1982</v>
      </c>
      <c r="Q160" s="280"/>
    </row>
    <row r="161" spans="1:17" ht="20.25" customHeight="1">
      <c r="A161" s="303" t="s">
        <v>605</v>
      </c>
      <c r="B161" s="404" t="s">
        <v>80</v>
      </c>
      <c r="C161" s="401" t="s">
        <v>475</v>
      </c>
      <c r="D161" s="404" t="s">
        <v>606</v>
      </c>
      <c r="E161" s="304"/>
      <c r="F161" s="305"/>
      <c r="G161" s="305"/>
      <c r="H161" s="305"/>
      <c r="I161" s="417"/>
      <c r="J161" s="428"/>
      <c r="K161" s="428"/>
      <c r="L161" s="316">
        <v>1982</v>
      </c>
      <c r="Q161" s="280"/>
    </row>
    <row r="162" spans="1:17" ht="25.95" customHeight="1">
      <c r="A162" s="425" t="s">
        <v>451</v>
      </c>
      <c r="B162" s="404" t="s">
        <v>80</v>
      </c>
      <c r="C162" s="401" t="s">
        <v>476</v>
      </c>
      <c r="D162" s="404"/>
      <c r="E162" s="304"/>
      <c r="F162" s="305"/>
      <c r="G162" s="305"/>
      <c r="H162" s="305"/>
      <c r="I162" s="417">
        <f>I164</f>
        <v>421.6</v>
      </c>
      <c r="J162" s="417">
        <f>J164</f>
        <v>0</v>
      </c>
      <c r="K162" s="417">
        <f>K164</f>
        <v>421.6</v>
      </c>
      <c r="L162" s="426">
        <f>L164</f>
        <v>200</v>
      </c>
      <c r="Q162" s="280"/>
    </row>
    <row r="163" spans="1:17" ht="27" customHeight="1">
      <c r="A163" s="377" t="s">
        <v>338</v>
      </c>
      <c r="B163" s="404" t="s">
        <v>80</v>
      </c>
      <c r="C163" s="401" t="s">
        <v>476</v>
      </c>
      <c r="D163" s="404" t="s">
        <v>337</v>
      </c>
      <c r="E163" s="304"/>
      <c r="F163" s="305"/>
      <c r="G163" s="305"/>
      <c r="H163" s="305"/>
      <c r="I163" s="417">
        <v>421.6</v>
      </c>
      <c r="J163" s="427"/>
      <c r="K163" s="427">
        <v>421.6</v>
      </c>
      <c r="L163" s="309">
        <f>L164</f>
        <v>200</v>
      </c>
      <c r="Q163" s="280"/>
    </row>
    <row r="164" spans="1:17" ht="29.25" customHeight="1" thickBot="1">
      <c r="A164" s="378" t="s">
        <v>305</v>
      </c>
      <c r="B164" s="404" t="s">
        <v>80</v>
      </c>
      <c r="C164" s="382" t="s">
        <v>476</v>
      </c>
      <c r="D164" s="404" t="s">
        <v>252</v>
      </c>
      <c r="E164" s="304"/>
      <c r="F164" s="305"/>
      <c r="G164" s="305"/>
      <c r="H164" s="305"/>
      <c r="I164" s="417">
        <v>421.6</v>
      </c>
      <c r="J164" s="427"/>
      <c r="K164" s="427">
        <v>421.6</v>
      </c>
      <c r="L164" s="309">
        <v>200</v>
      </c>
      <c r="Q164" s="280"/>
    </row>
    <row r="165" spans="1:17" ht="26.4" customHeight="1" thickBot="1">
      <c r="A165" s="429" t="s">
        <v>266</v>
      </c>
      <c r="B165" s="371" t="s">
        <v>80</v>
      </c>
      <c r="C165" s="430" t="s">
        <v>481</v>
      </c>
      <c r="D165" s="371"/>
      <c r="E165" s="431"/>
      <c r="F165" s="432">
        <f>F166</f>
        <v>228.1</v>
      </c>
      <c r="G165" s="432">
        <f>G166</f>
        <v>101.4</v>
      </c>
      <c r="H165" s="432">
        <f>H166</f>
        <v>152.1</v>
      </c>
      <c r="I165" s="374">
        <f>I166+I169+I174</f>
        <v>5808.7999999999993</v>
      </c>
      <c r="J165" s="374">
        <f>J166+J169+J174</f>
        <v>3821.0000000000005</v>
      </c>
      <c r="K165" s="374">
        <f>K166+K169+K174</f>
        <v>5808.7999999999993</v>
      </c>
      <c r="L165" s="375">
        <f>L166+L169+L174+L177</f>
        <v>27081.000000000004</v>
      </c>
      <c r="Q165" s="280"/>
    </row>
    <row r="166" spans="1:17" ht="20.25" customHeight="1">
      <c r="A166" s="433" t="s">
        <v>404</v>
      </c>
      <c r="B166" s="434" t="s">
        <v>80</v>
      </c>
      <c r="C166" s="392" t="s">
        <v>478</v>
      </c>
      <c r="D166" s="434"/>
      <c r="E166" s="392"/>
      <c r="F166" s="393">
        <f>[6]роспись!H96</f>
        <v>228.1</v>
      </c>
      <c r="G166" s="393">
        <v>101.4</v>
      </c>
      <c r="H166" s="393">
        <v>152.1</v>
      </c>
      <c r="I166" s="394">
        <f>I168</f>
        <v>3232.7</v>
      </c>
      <c r="J166" s="394">
        <f>J168</f>
        <v>1940.7</v>
      </c>
      <c r="K166" s="394">
        <f>K168</f>
        <v>3232.7</v>
      </c>
      <c r="L166" s="395">
        <f>L168</f>
        <v>12860.600000000002</v>
      </c>
      <c r="Q166" s="280"/>
    </row>
    <row r="167" spans="1:17" ht="48">
      <c r="A167" s="317" t="s">
        <v>338</v>
      </c>
      <c r="B167" s="411" t="s">
        <v>80</v>
      </c>
      <c r="C167" s="401" t="s">
        <v>478</v>
      </c>
      <c r="D167" s="411" t="s">
        <v>337</v>
      </c>
      <c r="E167" s="304"/>
      <c r="F167" s="305">
        <f t="shared" ref="F167:H168" si="13">F168</f>
        <v>400</v>
      </c>
      <c r="G167" s="305">
        <f t="shared" si="13"/>
        <v>220</v>
      </c>
      <c r="H167" s="305">
        <f t="shared" si="13"/>
        <v>400</v>
      </c>
      <c r="I167" s="306">
        <f>3844.9-612.2</f>
        <v>3232.7</v>
      </c>
      <c r="J167" s="306">
        <v>1940.7</v>
      </c>
      <c r="K167" s="306">
        <v>3232.7</v>
      </c>
      <c r="L167" s="309">
        <f>L168</f>
        <v>12860.600000000002</v>
      </c>
      <c r="Q167" s="280"/>
    </row>
    <row r="168" spans="1:17" ht="24">
      <c r="A168" s="303" t="s">
        <v>305</v>
      </c>
      <c r="B168" s="411" t="s">
        <v>80</v>
      </c>
      <c r="C168" s="401" t="s">
        <v>478</v>
      </c>
      <c r="D168" s="411" t="s">
        <v>252</v>
      </c>
      <c r="E168" s="304"/>
      <c r="F168" s="305">
        <f t="shared" si="13"/>
        <v>400</v>
      </c>
      <c r="G168" s="305">
        <f t="shared" si="13"/>
        <v>220</v>
      </c>
      <c r="H168" s="305">
        <f t="shared" si="13"/>
        <v>400</v>
      </c>
      <c r="I168" s="306">
        <f>3844.9-612.2</f>
        <v>3232.7</v>
      </c>
      <c r="J168" s="306">
        <v>1940.7</v>
      </c>
      <c r="K168" s="306">
        <v>3232.7</v>
      </c>
      <c r="L168" s="309">
        <f>5710.7+10050-710-3555.8+90.6+1275.1</f>
        <v>12860.600000000002</v>
      </c>
      <c r="Q168" s="280"/>
    </row>
    <row r="169" spans="1:17" ht="42.75" customHeight="1">
      <c r="A169" s="317" t="s">
        <v>405</v>
      </c>
      <c r="B169" s="411" t="s">
        <v>80</v>
      </c>
      <c r="C169" s="401" t="s">
        <v>479</v>
      </c>
      <c r="D169" s="411"/>
      <c r="E169" s="304"/>
      <c r="F169" s="305">
        <f>F171</f>
        <v>400</v>
      </c>
      <c r="G169" s="305">
        <f>G171</f>
        <v>220</v>
      </c>
      <c r="H169" s="305">
        <f>H171</f>
        <v>400</v>
      </c>
      <c r="I169" s="306">
        <v>2076.1</v>
      </c>
      <c r="J169" s="305">
        <f>J171</f>
        <v>1865.4</v>
      </c>
      <c r="K169" s="305">
        <f>K171</f>
        <v>2076.1</v>
      </c>
      <c r="L169" s="309">
        <f>L171+L173</f>
        <v>12077.199999999999</v>
      </c>
      <c r="Q169" s="280"/>
    </row>
    <row r="170" spans="1:17" ht="20.25" customHeight="1">
      <c r="A170" s="317" t="s">
        <v>338</v>
      </c>
      <c r="B170" s="411" t="s">
        <v>80</v>
      </c>
      <c r="C170" s="401" t="s">
        <v>479</v>
      </c>
      <c r="D170" s="411" t="s">
        <v>337</v>
      </c>
      <c r="E170" s="304"/>
      <c r="F170" s="305">
        <f>F171</f>
        <v>400</v>
      </c>
      <c r="G170" s="305">
        <f>G171</f>
        <v>220</v>
      </c>
      <c r="H170" s="305">
        <f>H171</f>
        <v>400</v>
      </c>
      <c r="I170" s="306">
        <v>2076.1</v>
      </c>
      <c r="J170" s="306">
        <v>1865.4</v>
      </c>
      <c r="K170" s="306">
        <v>2076.1</v>
      </c>
      <c r="L170" s="309">
        <f>L171</f>
        <v>11927.199999999999</v>
      </c>
      <c r="Q170" s="280"/>
    </row>
    <row r="171" spans="1:17" ht="25.5" customHeight="1">
      <c r="A171" s="303" t="s">
        <v>305</v>
      </c>
      <c r="B171" s="411" t="s">
        <v>80</v>
      </c>
      <c r="C171" s="401" t="s">
        <v>479</v>
      </c>
      <c r="D171" s="411" t="s">
        <v>252</v>
      </c>
      <c r="E171" s="304"/>
      <c r="F171" s="305">
        <f>F174</f>
        <v>400</v>
      </c>
      <c r="G171" s="305">
        <f>G174</f>
        <v>220</v>
      </c>
      <c r="H171" s="305">
        <f>H174</f>
        <v>400</v>
      </c>
      <c r="I171" s="306">
        <v>2076.1</v>
      </c>
      <c r="J171" s="306">
        <v>1865.4</v>
      </c>
      <c r="K171" s="306">
        <v>2076.1</v>
      </c>
      <c r="L171" s="309">
        <f>10639.8+1330-42.5-0.1</f>
        <v>11927.199999999999</v>
      </c>
      <c r="Q171" s="280"/>
    </row>
    <row r="172" spans="1:17" ht="15.75" customHeight="1">
      <c r="A172" s="303" t="s">
        <v>589</v>
      </c>
      <c r="B172" s="411" t="s">
        <v>80</v>
      </c>
      <c r="C172" s="401" t="s">
        <v>479</v>
      </c>
      <c r="D172" s="411" t="s">
        <v>342</v>
      </c>
      <c r="E172" s="304"/>
      <c r="F172" s="305"/>
      <c r="G172" s="305"/>
      <c r="H172" s="305"/>
      <c r="I172" s="306"/>
      <c r="J172" s="306"/>
      <c r="K172" s="306"/>
      <c r="L172" s="309">
        <v>150</v>
      </c>
      <c r="Q172" s="280"/>
    </row>
    <row r="173" spans="1:17" ht="20.25" customHeight="1" thickBot="1">
      <c r="A173" s="360" t="s">
        <v>590</v>
      </c>
      <c r="B173" s="411" t="s">
        <v>80</v>
      </c>
      <c r="C173" s="401" t="s">
        <v>479</v>
      </c>
      <c r="D173" s="411" t="s">
        <v>344</v>
      </c>
      <c r="E173" s="304"/>
      <c r="F173" s="305" t="e">
        <f>F175</f>
        <v>#REF!</v>
      </c>
      <c r="G173" s="305" t="e">
        <f>G175</f>
        <v>#REF!</v>
      </c>
      <c r="H173" s="305" t="e">
        <f>H175</f>
        <v>#REF!</v>
      </c>
      <c r="I173" s="306">
        <v>2076.1</v>
      </c>
      <c r="J173" s="306">
        <v>1865.4</v>
      </c>
      <c r="K173" s="306">
        <v>2076.1</v>
      </c>
      <c r="L173" s="309">
        <v>150</v>
      </c>
      <c r="Q173" s="280"/>
    </row>
    <row r="174" spans="1:17" ht="15.75" customHeight="1">
      <c r="A174" s="317" t="s">
        <v>82</v>
      </c>
      <c r="B174" s="411" t="s">
        <v>80</v>
      </c>
      <c r="C174" s="401" t="s">
        <v>480</v>
      </c>
      <c r="D174" s="411"/>
      <c r="E174" s="304"/>
      <c r="F174" s="305">
        <v>400</v>
      </c>
      <c r="G174" s="305">
        <v>220</v>
      </c>
      <c r="H174" s="305">
        <v>400</v>
      </c>
      <c r="I174" s="306">
        <f>I176</f>
        <v>500</v>
      </c>
      <c r="J174" s="306">
        <f>J176</f>
        <v>14.9</v>
      </c>
      <c r="K174" s="306">
        <f>K176</f>
        <v>500</v>
      </c>
      <c r="L174" s="309">
        <f>L176</f>
        <v>2100</v>
      </c>
      <c r="Q174" s="280"/>
    </row>
    <row r="175" spans="1:17" ht="21" customHeight="1">
      <c r="A175" s="317" t="s">
        <v>338</v>
      </c>
      <c r="B175" s="404" t="s">
        <v>80</v>
      </c>
      <c r="C175" s="401" t="s">
        <v>480</v>
      </c>
      <c r="D175" s="411" t="s">
        <v>337</v>
      </c>
      <c r="E175" s="304"/>
      <c r="F175" s="305" t="e">
        <f t="shared" ref="F175:H176" si="14">F183</f>
        <v>#REF!</v>
      </c>
      <c r="G175" s="305" t="e">
        <f t="shared" si="14"/>
        <v>#REF!</v>
      </c>
      <c r="H175" s="305" t="e">
        <f t="shared" si="14"/>
        <v>#REF!</v>
      </c>
      <c r="I175" s="313">
        <v>500</v>
      </c>
      <c r="J175" s="313">
        <v>14.9</v>
      </c>
      <c r="K175" s="313">
        <v>500</v>
      </c>
      <c r="L175" s="316">
        <f>L176</f>
        <v>2100</v>
      </c>
      <c r="Q175" s="280"/>
    </row>
    <row r="176" spans="1:17" ht="16.5" customHeight="1" thickBot="1">
      <c r="A176" s="360" t="s">
        <v>305</v>
      </c>
      <c r="B176" s="435" t="s">
        <v>80</v>
      </c>
      <c r="C176" s="361" t="s">
        <v>480</v>
      </c>
      <c r="D176" s="435" t="s">
        <v>252</v>
      </c>
      <c r="E176" s="361"/>
      <c r="F176" s="362" t="e">
        <f t="shared" si="14"/>
        <v>#REF!</v>
      </c>
      <c r="G176" s="362" t="e">
        <f t="shared" si="14"/>
        <v>#REF!</v>
      </c>
      <c r="H176" s="362" t="e">
        <f t="shared" si="14"/>
        <v>#REF!</v>
      </c>
      <c r="I176" s="362">
        <v>500</v>
      </c>
      <c r="J176" s="362">
        <v>14.9</v>
      </c>
      <c r="K176" s="362">
        <v>500</v>
      </c>
      <c r="L176" s="363">
        <v>2100</v>
      </c>
      <c r="Q176" s="280"/>
    </row>
    <row r="177" spans="1:17" ht="30.6" customHeight="1" thickBot="1">
      <c r="A177" s="376" t="s">
        <v>621</v>
      </c>
      <c r="B177" s="638" t="s">
        <v>80</v>
      </c>
      <c r="C177" s="361" t="s">
        <v>622</v>
      </c>
      <c r="D177" s="638" t="s">
        <v>342</v>
      </c>
      <c r="E177" s="459"/>
      <c r="F177" s="639"/>
      <c r="G177" s="639"/>
      <c r="H177" s="639"/>
      <c r="I177" s="640"/>
      <c r="J177" s="640"/>
      <c r="K177" s="640"/>
      <c r="L177" s="641">
        <v>43.2</v>
      </c>
      <c r="Q177" s="280"/>
    </row>
    <row r="178" spans="1:17" ht="23.4" customHeight="1" thickBot="1">
      <c r="A178" s="377" t="s">
        <v>605</v>
      </c>
      <c r="B178" s="638" t="s">
        <v>80</v>
      </c>
      <c r="C178" s="361" t="s">
        <v>622</v>
      </c>
      <c r="D178" s="638" t="s">
        <v>606</v>
      </c>
      <c r="E178" s="459"/>
      <c r="F178" s="639"/>
      <c r="G178" s="639"/>
      <c r="H178" s="639"/>
      <c r="I178" s="640"/>
      <c r="J178" s="640"/>
      <c r="K178" s="640"/>
      <c r="L178" s="641">
        <v>43.2</v>
      </c>
      <c r="Q178" s="280"/>
    </row>
    <row r="179" spans="1:17" ht="27" customHeight="1" thickBot="1">
      <c r="A179" s="354" t="s">
        <v>34</v>
      </c>
      <c r="B179" s="355" t="s">
        <v>22</v>
      </c>
      <c r="C179" s="355"/>
      <c r="D179" s="355"/>
      <c r="E179" s="355"/>
      <c r="F179" s="356" t="e">
        <f t="shared" ref="F179:K179" si="15">F184</f>
        <v>#REF!</v>
      </c>
      <c r="G179" s="356" t="e">
        <f t="shared" si="15"/>
        <v>#REF!</v>
      </c>
      <c r="H179" s="356" t="e">
        <f t="shared" si="15"/>
        <v>#REF!</v>
      </c>
      <c r="I179" s="388" t="e">
        <f t="shared" si="15"/>
        <v>#REF!</v>
      </c>
      <c r="J179" s="388" t="e">
        <f t="shared" si="15"/>
        <v>#REF!</v>
      </c>
      <c r="K179" s="388" t="e">
        <f t="shared" si="15"/>
        <v>#REF!</v>
      </c>
      <c r="L179" s="357">
        <f>L184+L180</f>
        <v>966.5</v>
      </c>
      <c r="Q179" s="280"/>
    </row>
    <row r="180" spans="1:17" ht="27" customHeight="1">
      <c r="A180" s="436" t="s">
        <v>327</v>
      </c>
      <c r="B180" s="290" t="s">
        <v>326</v>
      </c>
      <c r="C180" s="290"/>
      <c r="D180" s="290"/>
      <c r="E180" s="290"/>
      <c r="F180" s="291" t="e">
        <f>F184</f>
        <v>#REF!</v>
      </c>
      <c r="G180" s="291" t="e">
        <f>G184</f>
        <v>#REF!</v>
      </c>
      <c r="H180" s="291" t="e">
        <f>H184</f>
        <v>#REF!</v>
      </c>
      <c r="I180" s="292" t="e">
        <f>I184+#REF!+#REF!</f>
        <v>#REF!</v>
      </c>
      <c r="J180" s="292" t="e">
        <f>J184+#REF!+#REF!</f>
        <v>#REF!</v>
      </c>
      <c r="K180" s="292" t="e">
        <f>K184+#REF!+#REF!</f>
        <v>#REF!</v>
      </c>
      <c r="L180" s="293">
        <f>L181</f>
        <v>100</v>
      </c>
      <c r="Q180" s="280"/>
    </row>
    <row r="181" spans="1:17" ht="34.799999999999997" customHeight="1">
      <c r="A181" s="319" t="s">
        <v>401</v>
      </c>
      <c r="B181" s="296" t="s">
        <v>326</v>
      </c>
      <c r="C181" s="296" t="s">
        <v>482</v>
      </c>
      <c r="D181" s="296"/>
      <c r="E181" s="296"/>
      <c r="F181" s="297" t="e">
        <f>[6]роспись!H101</f>
        <v>#REF!</v>
      </c>
      <c r="G181" s="297">
        <v>309.39999999999998</v>
      </c>
      <c r="H181" s="297">
        <v>500</v>
      </c>
      <c r="I181" s="301" t="e">
        <f>I184</f>
        <v>#REF!</v>
      </c>
      <c r="J181" s="301" t="e">
        <f>J184</f>
        <v>#REF!</v>
      </c>
      <c r="K181" s="301" t="e">
        <f>K184</f>
        <v>#REF!</v>
      </c>
      <c r="L181" s="302">
        <f>L183</f>
        <v>100</v>
      </c>
      <c r="Q181" s="280"/>
    </row>
    <row r="182" spans="1:17" ht="27" customHeight="1">
      <c r="A182" s="317" t="s">
        <v>338</v>
      </c>
      <c r="B182" s="304" t="s">
        <v>326</v>
      </c>
      <c r="C182" s="304" t="s">
        <v>482</v>
      </c>
      <c r="D182" s="304" t="s">
        <v>337</v>
      </c>
      <c r="E182" s="321"/>
      <c r="F182" s="322" t="e">
        <f>F5+#REF!</f>
        <v>#REF!</v>
      </c>
      <c r="G182" s="322" t="e">
        <f>G5+#REF!</f>
        <v>#REF!</v>
      </c>
      <c r="H182" s="322" t="e">
        <f>H5+#REF!</f>
        <v>#REF!</v>
      </c>
      <c r="I182" s="306">
        <v>299</v>
      </c>
      <c r="J182" s="306">
        <v>243.6</v>
      </c>
      <c r="K182" s="306">
        <v>299</v>
      </c>
      <c r="L182" s="316">
        <f>L183</f>
        <v>100</v>
      </c>
      <c r="Q182" s="280"/>
    </row>
    <row r="183" spans="1:17" ht="17.399999999999999" customHeight="1">
      <c r="A183" s="303" t="s">
        <v>305</v>
      </c>
      <c r="B183" s="304" t="s">
        <v>326</v>
      </c>
      <c r="C183" s="304" t="s">
        <v>482</v>
      </c>
      <c r="D183" s="349" t="s">
        <v>252</v>
      </c>
      <c r="E183" s="321"/>
      <c r="F183" s="322" t="e">
        <f>F6+#REF!</f>
        <v>#REF!</v>
      </c>
      <c r="G183" s="322" t="e">
        <f>G6+#REF!</f>
        <v>#REF!</v>
      </c>
      <c r="H183" s="322" t="e">
        <f>H6+#REF!</f>
        <v>#REF!</v>
      </c>
      <c r="I183" s="306">
        <v>299</v>
      </c>
      <c r="J183" s="306">
        <v>243.6</v>
      </c>
      <c r="K183" s="306">
        <v>299</v>
      </c>
      <c r="L183" s="316">
        <v>100</v>
      </c>
      <c r="Q183" s="280"/>
    </row>
    <row r="184" spans="1:17" ht="17.399999999999999" customHeight="1">
      <c r="A184" s="358" t="s">
        <v>511</v>
      </c>
      <c r="B184" s="295" t="s">
        <v>23</v>
      </c>
      <c r="C184" s="437"/>
      <c r="D184" s="296"/>
      <c r="E184" s="296"/>
      <c r="F184" s="297" t="e">
        <f>#REF!</f>
        <v>#REF!</v>
      </c>
      <c r="G184" s="297" t="e">
        <f>#REF!</f>
        <v>#REF!</v>
      </c>
      <c r="H184" s="297" t="e">
        <f>#REF!</f>
        <v>#REF!</v>
      </c>
      <c r="I184" s="297" t="e">
        <f>#REF!+#REF!+I188</f>
        <v>#REF!</v>
      </c>
      <c r="J184" s="297" t="e">
        <f>#REF!+#REF!+J188</f>
        <v>#REF!</v>
      </c>
      <c r="K184" s="297" t="e">
        <f>#REF!+#REF!+K188</f>
        <v>#REF!</v>
      </c>
      <c r="L184" s="302">
        <f>L188+L185</f>
        <v>866.5</v>
      </c>
      <c r="Q184" s="280"/>
    </row>
    <row r="185" spans="1:17" ht="21.6" customHeight="1">
      <c r="A185" s="319" t="s">
        <v>537</v>
      </c>
      <c r="B185" s="296" t="s">
        <v>23</v>
      </c>
      <c r="C185" s="296" t="s">
        <v>538</v>
      </c>
      <c r="D185" s="295"/>
      <c r="E185" s="438"/>
      <c r="F185" s="439"/>
      <c r="G185" s="439"/>
      <c r="H185" s="439"/>
      <c r="I185" s="298"/>
      <c r="J185" s="298"/>
      <c r="K185" s="298"/>
      <c r="L185" s="440">
        <f>L186</f>
        <v>654.5</v>
      </c>
      <c r="Q185" s="280"/>
    </row>
    <row r="186" spans="1:17" ht="17.399999999999999" customHeight="1">
      <c r="A186" s="317" t="s">
        <v>338</v>
      </c>
      <c r="B186" s="304" t="s">
        <v>23</v>
      </c>
      <c r="C186" s="304" t="s">
        <v>538</v>
      </c>
      <c r="D186" s="304" t="s">
        <v>337</v>
      </c>
      <c r="E186" s="438"/>
      <c r="F186" s="439"/>
      <c r="G186" s="439"/>
      <c r="H186" s="439"/>
      <c r="I186" s="298"/>
      <c r="J186" s="298"/>
      <c r="K186" s="298"/>
      <c r="L186" s="441">
        <f>L187</f>
        <v>654.5</v>
      </c>
      <c r="Q186" s="280"/>
    </row>
    <row r="187" spans="1:17" ht="34.5" hidden="1" customHeight="1">
      <c r="A187" s="303" t="s">
        <v>305</v>
      </c>
      <c r="B187" s="304" t="s">
        <v>23</v>
      </c>
      <c r="C187" s="304" t="s">
        <v>538</v>
      </c>
      <c r="D187" s="304" t="s">
        <v>252</v>
      </c>
      <c r="E187" s="438"/>
      <c r="F187" s="439"/>
      <c r="G187" s="439"/>
      <c r="H187" s="439"/>
      <c r="I187" s="298"/>
      <c r="J187" s="298"/>
      <c r="K187" s="298"/>
      <c r="L187" s="441">
        <v>654.5</v>
      </c>
      <c r="Q187" s="280"/>
    </row>
    <row r="188" spans="1:17" ht="15.75" hidden="1" customHeight="1">
      <c r="A188" s="442" t="s">
        <v>406</v>
      </c>
      <c r="B188" s="296" t="s">
        <v>23</v>
      </c>
      <c r="C188" s="296" t="s">
        <v>503</v>
      </c>
      <c r="D188" s="296"/>
      <c r="E188" s="335"/>
      <c r="F188" s="336"/>
      <c r="G188" s="337"/>
      <c r="H188" s="337"/>
      <c r="I188" s="301">
        <f>I190</f>
        <v>120</v>
      </c>
      <c r="J188" s="301">
        <f>J190</f>
        <v>100</v>
      </c>
      <c r="K188" s="301">
        <f>K190</f>
        <v>120</v>
      </c>
      <c r="L188" s="302">
        <f>L190</f>
        <v>212</v>
      </c>
      <c r="Q188" s="280"/>
    </row>
    <row r="189" spans="1:17" ht="24" hidden="1" customHeight="1">
      <c r="A189" s="317" t="s">
        <v>338</v>
      </c>
      <c r="B189" s="349" t="s">
        <v>23</v>
      </c>
      <c r="C189" s="304" t="s">
        <v>503</v>
      </c>
      <c r="D189" s="304" t="s">
        <v>337</v>
      </c>
      <c r="E189" s="331"/>
      <c r="F189" s="332"/>
      <c r="G189" s="333"/>
      <c r="H189" s="333"/>
      <c r="I189" s="313">
        <v>120</v>
      </c>
      <c r="J189" s="313">
        <v>100</v>
      </c>
      <c r="K189" s="313">
        <v>120</v>
      </c>
      <c r="L189" s="316">
        <f>L190</f>
        <v>212</v>
      </c>
      <c r="Q189" s="280"/>
    </row>
    <row r="190" spans="1:17" ht="30.75" customHeight="1" thickBot="1">
      <c r="A190" s="360" t="s">
        <v>305</v>
      </c>
      <c r="B190" s="361" t="s">
        <v>23</v>
      </c>
      <c r="C190" s="361" t="s">
        <v>503</v>
      </c>
      <c r="D190" s="361" t="s">
        <v>252</v>
      </c>
      <c r="E190" s="443"/>
      <c r="F190" s="444"/>
      <c r="G190" s="445"/>
      <c r="H190" s="445"/>
      <c r="I190" s="446">
        <v>120</v>
      </c>
      <c r="J190" s="446">
        <v>100</v>
      </c>
      <c r="K190" s="446">
        <v>120</v>
      </c>
      <c r="L190" s="363">
        <v>212</v>
      </c>
      <c r="Q190" s="280"/>
    </row>
    <row r="191" spans="1:17" ht="20.399999999999999" customHeight="1" thickBot="1">
      <c r="A191" s="354" t="s">
        <v>207</v>
      </c>
      <c r="B191" s="355" t="s">
        <v>24</v>
      </c>
      <c r="C191" s="355"/>
      <c r="D191" s="355"/>
      <c r="E191" s="447"/>
      <c r="F191" s="448"/>
      <c r="G191" s="449"/>
      <c r="H191" s="449"/>
      <c r="I191" s="388">
        <f>I192</f>
        <v>2689</v>
      </c>
      <c r="J191" s="388">
        <f>J192</f>
        <v>1456</v>
      </c>
      <c r="K191" s="388">
        <f>K192</f>
        <v>2689</v>
      </c>
      <c r="L191" s="357">
        <f>L192+L199</f>
        <v>12135.8</v>
      </c>
      <c r="Q191" s="280"/>
    </row>
    <row r="192" spans="1:17" ht="21" customHeight="1">
      <c r="A192" s="436" t="s">
        <v>38</v>
      </c>
      <c r="B192" s="290" t="s">
        <v>39</v>
      </c>
      <c r="C192" s="290"/>
      <c r="D192" s="290"/>
      <c r="E192" s="450"/>
      <c r="F192" s="451"/>
      <c r="G192" s="452"/>
      <c r="H192" s="452"/>
      <c r="I192" s="291">
        <f>I193+I199</f>
        <v>2689</v>
      </c>
      <c r="J192" s="291">
        <f>J193+J199</f>
        <v>1456</v>
      </c>
      <c r="K192" s="291">
        <f>K193+K199</f>
        <v>2689</v>
      </c>
      <c r="L192" s="293">
        <f>L193+L196</f>
        <v>2934.2</v>
      </c>
      <c r="Q192" s="280"/>
    </row>
    <row r="193" spans="1:17" ht="34.200000000000003">
      <c r="A193" s="358" t="s">
        <v>407</v>
      </c>
      <c r="B193" s="295" t="s">
        <v>39</v>
      </c>
      <c r="C193" s="295" t="s">
        <v>483</v>
      </c>
      <c r="D193" s="295"/>
      <c r="E193" s="335"/>
      <c r="F193" s="336"/>
      <c r="G193" s="337"/>
      <c r="H193" s="337"/>
      <c r="I193" s="298">
        <f>I195</f>
        <v>1918</v>
      </c>
      <c r="J193" s="298">
        <f>J195</f>
        <v>1097.9000000000001</v>
      </c>
      <c r="K193" s="298">
        <f>K195</f>
        <v>1918</v>
      </c>
      <c r="L193" s="299">
        <f>L195</f>
        <v>2323.9</v>
      </c>
      <c r="Q193" s="280"/>
    </row>
    <row r="194" spans="1:17" ht="38.25" customHeight="1">
      <c r="A194" s="317" t="s">
        <v>338</v>
      </c>
      <c r="B194" s="304" t="s">
        <v>39</v>
      </c>
      <c r="C194" s="304" t="s">
        <v>483</v>
      </c>
      <c r="D194" s="304" t="s">
        <v>337</v>
      </c>
      <c r="E194" s="331"/>
      <c r="F194" s="332"/>
      <c r="G194" s="333"/>
      <c r="H194" s="333"/>
      <c r="I194" s="306">
        <f>1909+9</f>
        <v>1918</v>
      </c>
      <c r="J194" s="306">
        <v>1097.9000000000001</v>
      </c>
      <c r="K194" s="306">
        <v>1918</v>
      </c>
      <c r="L194" s="316">
        <f>L195</f>
        <v>2323.9</v>
      </c>
      <c r="Q194" s="280"/>
    </row>
    <row r="195" spans="1:17" ht="13.95" customHeight="1">
      <c r="A195" s="303" t="s">
        <v>305</v>
      </c>
      <c r="B195" s="304" t="s">
        <v>39</v>
      </c>
      <c r="C195" s="304" t="s">
        <v>483</v>
      </c>
      <c r="D195" s="304" t="s">
        <v>252</v>
      </c>
      <c r="E195" s="331"/>
      <c r="F195" s="332"/>
      <c r="G195" s="333"/>
      <c r="H195" s="333"/>
      <c r="I195" s="306">
        <f>1909+9</f>
        <v>1918</v>
      </c>
      <c r="J195" s="306">
        <v>1097.9000000000001</v>
      </c>
      <c r="K195" s="306">
        <v>1918</v>
      </c>
      <c r="L195" s="316">
        <f>2173.9+150</f>
        <v>2323.9</v>
      </c>
      <c r="Q195" s="280"/>
    </row>
    <row r="196" spans="1:17" ht="15.6" customHeight="1">
      <c r="A196" s="300" t="s">
        <v>556</v>
      </c>
      <c r="B196" s="296" t="s">
        <v>39</v>
      </c>
      <c r="C196" s="296" t="s">
        <v>557</v>
      </c>
      <c r="D196" s="304"/>
      <c r="E196" s="331"/>
      <c r="F196" s="332"/>
      <c r="G196" s="333"/>
      <c r="H196" s="333"/>
      <c r="I196" s="306"/>
      <c r="J196" s="306"/>
      <c r="K196" s="306"/>
      <c r="L196" s="453">
        <f>L197</f>
        <v>610.29999999999995</v>
      </c>
      <c r="Q196" s="280"/>
    </row>
    <row r="197" spans="1:17" ht="48">
      <c r="A197" s="317" t="s">
        <v>338</v>
      </c>
      <c r="B197" s="304" t="s">
        <v>39</v>
      </c>
      <c r="C197" s="304" t="s">
        <v>557</v>
      </c>
      <c r="D197" s="304" t="s">
        <v>337</v>
      </c>
      <c r="E197" s="331"/>
      <c r="F197" s="332"/>
      <c r="G197" s="333"/>
      <c r="H197" s="333"/>
      <c r="I197" s="306"/>
      <c r="J197" s="306"/>
      <c r="K197" s="306"/>
      <c r="L197" s="316">
        <v>610.29999999999995</v>
      </c>
      <c r="Q197" s="280"/>
    </row>
    <row r="198" spans="1:17" ht="33.6" customHeight="1">
      <c r="A198" s="303" t="s">
        <v>305</v>
      </c>
      <c r="B198" s="304" t="s">
        <v>39</v>
      </c>
      <c r="C198" s="304" t="s">
        <v>557</v>
      </c>
      <c r="D198" s="304" t="s">
        <v>252</v>
      </c>
      <c r="E198" s="331"/>
      <c r="F198" s="332"/>
      <c r="G198" s="333"/>
      <c r="H198" s="333"/>
      <c r="I198" s="306"/>
      <c r="J198" s="306"/>
      <c r="K198" s="306"/>
      <c r="L198" s="316">
        <f>1985.3-1375</f>
        <v>610.29999999999995</v>
      </c>
      <c r="Q198" s="280"/>
    </row>
    <row r="199" spans="1:17" ht="22.8" hidden="1">
      <c r="A199" s="442" t="s">
        <v>309</v>
      </c>
      <c r="B199" s="296" t="s">
        <v>268</v>
      </c>
      <c r="C199" s="296"/>
      <c r="D199" s="296"/>
      <c r="E199" s="335"/>
      <c r="F199" s="336"/>
      <c r="G199" s="337"/>
      <c r="H199" s="337"/>
      <c r="I199" s="301">
        <f>I202</f>
        <v>771</v>
      </c>
      <c r="J199" s="301">
        <f>J202</f>
        <v>358.1</v>
      </c>
      <c r="K199" s="301">
        <f>K202</f>
        <v>771</v>
      </c>
      <c r="L199" s="302">
        <f>L200+L203</f>
        <v>9201.5999999999985</v>
      </c>
      <c r="Q199" s="280"/>
    </row>
    <row r="200" spans="1:17" ht="22.2" customHeight="1">
      <c r="A200" s="454" t="s">
        <v>408</v>
      </c>
      <c r="B200" s="431" t="s">
        <v>268</v>
      </c>
      <c r="C200" s="296" t="s">
        <v>484</v>
      </c>
      <c r="D200" s="431"/>
      <c r="E200" s="335"/>
      <c r="F200" s="336"/>
      <c r="G200" s="337"/>
      <c r="H200" s="337"/>
      <c r="I200" s="455"/>
      <c r="J200" s="455"/>
      <c r="K200" s="455"/>
      <c r="L200" s="453">
        <f>L201</f>
        <v>880.8</v>
      </c>
      <c r="Q200" s="280"/>
    </row>
    <row r="201" spans="1:17" ht="34.799999999999997" customHeight="1">
      <c r="A201" s="317" t="s">
        <v>338</v>
      </c>
      <c r="B201" s="349" t="s">
        <v>268</v>
      </c>
      <c r="C201" s="304" t="s">
        <v>484</v>
      </c>
      <c r="D201" s="304" t="s">
        <v>337</v>
      </c>
      <c r="E201" s="331"/>
      <c r="F201" s="332"/>
      <c r="G201" s="333"/>
      <c r="H201" s="333"/>
      <c r="I201" s="313">
        <f>736+35</f>
        <v>771</v>
      </c>
      <c r="J201" s="313">
        <v>358.1</v>
      </c>
      <c r="K201" s="313">
        <v>771</v>
      </c>
      <c r="L201" s="316">
        <f>L202</f>
        <v>880.8</v>
      </c>
      <c r="Q201" s="280"/>
    </row>
    <row r="202" spans="1:17" ht="24.75" customHeight="1">
      <c r="A202" s="303" t="s">
        <v>305</v>
      </c>
      <c r="B202" s="349" t="s">
        <v>268</v>
      </c>
      <c r="C202" s="304" t="s">
        <v>484</v>
      </c>
      <c r="D202" s="304" t="s">
        <v>252</v>
      </c>
      <c r="E202" s="331"/>
      <c r="F202" s="332"/>
      <c r="G202" s="333"/>
      <c r="H202" s="333"/>
      <c r="I202" s="313">
        <f>736+35</f>
        <v>771</v>
      </c>
      <c r="J202" s="313">
        <v>358.1</v>
      </c>
      <c r="K202" s="315">
        <v>771</v>
      </c>
      <c r="L202" s="309">
        <v>880.8</v>
      </c>
      <c r="Q202" s="637"/>
    </row>
    <row r="203" spans="1:17" ht="24.75" customHeight="1">
      <c r="A203" s="300" t="s">
        <v>556</v>
      </c>
      <c r="B203" s="431" t="s">
        <v>268</v>
      </c>
      <c r="C203" s="296" t="s">
        <v>557</v>
      </c>
      <c r="D203" s="349"/>
      <c r="E203" s="331"/>
      <c r="F203" s="332"/>
      <c r="G203" s="333"/>
      <c r="H203" s="333"/>
      <c r="I203" s="315"/>
      <c r="J203" s="313"/>
      <c r="K203" s="315"/>
      <c r="L203" s="453">
        <f>L204+L206+L208</f>
        <v>8320.7999999999993</v>
      </c>
      <c r="Q203" s="637"/>
    </row>
    <row r="204" spans="1:17" ht="24.75" customHeight="1">
      <c r="A204" s="303" t="s">
        <v>554</v>
      </c>
      <c r="B204" s="304" t="s">
        <v>268</v>
      </c>
      <c r="C204" s="304" t="s">
        <v>557</v>
      </c>
      <c r="D204" s="304" t="s">
        <v>331</v>
      </c>
      <c r="E204" s="331"/>
      <c r="F204" s="332"/>
      <c r="G204" s="333"/>
      <c r="H204" s="333"/>
      <c r="I204" s="350"/>
      <c r="J204" s="350"/>
      <c r="K204" s="351"/>
      <c r="L204" s="309">
        <f>L205</f>
        <v>7288.2</v>
      </c>
      <c r="Q204" s="280"/>
    </row>
    <row r="205" spans="1:17" ht="24.75" customHeight="1">
      <c r="A205" s="352" t="s">
        <v>554</v>
      </c>
      <c r="B205" s="304" t="s">
        <v>268</v>
      </c>
      <c r="C205" s="304" t="s">
        <v>557</v>
      </c>
      <c r="D205" s="304" t="s">
        <v>332</v>
      </c>
      <c r="E205" s="331"/>
      <c r="F205" s="332"/>
      <c r="G205" s="333"/>
      <c r="H205" s="333"/>
      <c r="I205" s="350"/>
      <c r="J205" s="350"/>
      <c r="K205" s="351"/>
      <c r="L205" s="309">
        <v>7288.2</v>
      </c>
      <c r="M205" s="286">
        <f>M206</f>
        <v>116</v>
      </c>
      <c r="Q205" s="280"/>
    </row>
    <row r="206" spans="1:17" ht="24.75" customHeight="1">
      <c r="A206" s="317" t="s">
        <v>338</v>
      </c>
      <c r="B206" s="349" t="s">
        <v>268</v>
      </c>
      <c r="C206" s="349" t="s">
        <v>557</v>
      </c>
      <c r="D206" s="349" t="s">
        <v>337</v>
      </c>
      <c r="E206" s="456"/>
      <c r="F206" s="457"/>
      <c r="G206" s="458"/>
      <c r="H206" s="458"/>
      <c r="I206" s="305"/>
      <c r="J206" s="305"/>
      <c r="K206" s="305"/>
      <c r="L206" s="309">
        <f>L207</f>
        <v>1027.5999999999999</v>
      </c>
      <c r="M206" s="286">
        <v>116</v>
      </c>
      <c r="Q206" s="280"/>
    </row>
    <row r="207" spans="1:17" ht="24.75" customHeight="1">
      <c r="A207" s="303" t="s">
        <v>305</v>
      </c>
      <c r="B207" s="304" t="s">
        <v>268</v>
      </c>
      <c r="C207" s="304" t="s">
        <v>557</v>
      </c>
      <c r="D207" s="304" t="s">
        <v>252</v>
      </c>
      <c r="E207" s="456"/>
      <c r="F207" s="457"/>
      <c r="G207" s="458"/>
      <c r="H207" s="458"/>
      <c r="I207" s="305"/>
      <c r="J207" s="305"/>
      <c r="K207" s="305"/>
      <c r="L207" s="309">
        <v>1027.5999999999999</v>
      </c>
      <c r="M207" s="287">
        <f>M208</f>
        <v>62.52</v>
      </c>
      <c r="Q207" s="280"/>
    </row>
    <row r="208" spans="1:17" ht="24.75" customHeight="1">
      <c r="A208" s="303" t="s">
        <v>589</v>
      </c>
      <c r="B208" s="304" t="s">
        <v>268</v>
      </c>
      <c r="C208" s="304" t="s">
        <v>557</v>
      </c>
      <c r="D208" s="304" t="s">
        <v>342</v>
      </c>
      <c r="E208" s="456"/>
      <c r="F208" s="457"/>
      <c r="G208" s="458"/>
      <c r="H208" s="458"/>
      <c r="I208" s="305"/>
      <c r="J208" s="305"/>
      <c r="K208" s="305"/>
      <c r="L208" s="309">
        <v>5</v>
      </c>
      <c r="M208" s="287">
        <v>62.52</v>
      </c>
      <c r="Q208" s="280"/>
    </row>
    <row r="209" spans="1:18" ht="13.2" thickBot="1">
      <c r="A209" s="360" t="s">
        <v>590</v>
      </c>
      <c r="B209" s="361" t="s">
        <v>268</v>
      </c>
      <c r="C209" s="361" t="s">
        <v>557</v>
      </c>
      <c r="D209" s="459" t="s">
        <v>344</v>
      </c>
      <c r="E209" s="460"/>
      <c r="F209" s="461"/>
      <c r="G209" s="462"/>
      <c r="H209" s="462"/>
      <c r="I209" s="362"/>
      <c r="J209" s="362"/>
      <c r="K209" s="362"/>
      <c r="L209" s="309">
        <f>'[4]Вед. 2020 (прил 4)'!N186</f>
        <v>5</v>
      </c>
      <c r="Q209" s="280"/>
    </row>
    <row r="210" spans="1:18" ht="28.2" customHeight="1" thickBot="1">
      <c r="A210" s="354" t="s">
        <v>35</v>
      </c>
      <c r="B210" s="355">
        <v>1000</v>
      </c>
      <c r="C210" s="355"/>
      <c r="D210" s="355"/>
      <c r="E210" s="447"/>
      <c r="F210" s="448"/>
      <c r="G210" s="449"/>
      <c r="H210" s="449"/>
      <c r="I210" s="388" t="e">
        <f>I219+I211</f>
        <v>#REF!</v>
      </c>
      <c r="J210" s="388" t="e">
        <f>J219+J211</f>
        <v>#REF!</v>
      </c>
      <c r="K210" s="388" t="e">
        <f>K219+K211</f>
        <v>#REF!</v>
      </c>
      <c r="L210" s="357">
        <f>L212+L216+L219</f>
        <v>1302</v>
      </c>
      <c r="Q210" s="280"/>
    </row>
    <row r="211" spans="1:18" ht="27.75" customHeight="1">
      <c r="A211" s="463" t="s">
        <v>220</v>
      </c>
      <c r="B211" s="295" t="s">
        <v>219</v>
      </c>
      <c r="C211" s="295"/>
      <c r="D211" s="295"/>
      <c r="E211" s="464"/>
      <c r="F211" s="465"/>
      <c r="G211" s="466"/>
      <c r="H211" s="466"/>
      <c r="I211" s="359">
        <f>I216</f>
        <v>172.4</v>
      </c>
      <c r="J211" s="359">
        <f>J216</f>
        <v>114.9</v>
      </c>
      <c r="K211" s="359">
        <f>K216</f>
        <v>172.4</v>
      </c>
      <c r="L211" s="299">
        <f>L216+L213</f>
        <v>343.5</v>
      </c>
      <c r="Q211" s="280"/>
    </row>
    <row r="212" spans="1:18" ht="27" customHeight="1">
      <c r="A212" s="376" t="s">
        <v>521</v>
      </c>
      <c r="B212" s="296" t="s">
        <v>219</v>
      </c>
      <c r="C212" s="296" t="s">
        <v>522</v>
      </c>
      <c r="D212" s="296"/>
      <c r="E212" s="456"/>
      <c r="F212" s="457"/>
      <c r="G212" s="458"/>
      <c r="H212" s="458"/>
      <c r="I212" s="297"/>
      <c r="J212" s="297"/>
      <c r="K212" s="297"/>
      <c r="L212" s="302">
        <f>L213</f>
        <v>0</v>
      </c>
      <c r="Q212" s="280"/>
    </row>
    <row r="213" spans="1:18" ht="16.5" customHeight="1">
      <c r="A213" s="376" t="s">
        <v>523</v>
      </c>
      <c r="B213" s="304" t="s">
        <v>219</v>
      </c>
      <c r="C213" s="304" t="s">
        <v>522</v>
      </c>
      <c r="D213" s="304" t="s">
        <v>346</v>
      </c>
      <c r="E213" s="456"/>
      <c r="F213" s="457"/>
      <c r="G213" s="458"/>
      <c r="H213" s="458"/>
      <c r="I213" s="305"/>
      <c r="J213" s="305"/>
      <c r="K213" s="305"/>
      <c r="L213" s="309">
        <f>L214</f>
        <v>0</v>
      </c>
      <c r="Q213" s="280"/>
    </row>
    <row r="214" spans="1:18" ht="24">
      <c r="A214" s="378" t="s">
        <v>521</v>
      </c>
      <c r="B214" s="304" t="s">
        <v>219</v>
      </c>
      <c r="C214" s="304" t="s">
        <v>522</v>
      </c>
      <c r="D214" s="304" t="s">
        <v>347</v>
      </c>
      <c r="E214" s="456"/>
      <c r="F214" s="457"/>
      <c r="G214" s="458"/>
      <c r="H214" s="458"/>
      <c r="I214" s="305"/>
      <c r="J214" s="305"/>
      <c r="K214" s="305"/>
      <c r="L214" s="309">
        <f>'[4]Вед. 2020 (прил 4)'!N190</f>
        <v>0</v>
      </c>
      <c r="R214" s="242"/>
    </row>
    <row r="215" spans="1:18" ht="28.2" customHeight="1">
      <c r="A215" s="467" t="s">
        <v>220</v>
      </c>
      <c r="B215" s="296" t="s">
        <v>219</v>
      </c>
      <c r="C215" s="296"/>
      <c r="D215" s="296"/>
      <c r="E215" s="335"/>
      <c r="F215" s="336"/>
      <c r="G215" s="337"/>
      <c r="H215" s="337"/>
      <c r="I215" s="468"/>
      <c r="J215" s="468"/>
      <c r="K215" s="468"/>
      <c r="L215" s="299">
        <f>L218</f>
        <v>343.5</v>
      </c>
    </row>
    <row r="216" spans="1:18" ht="33.6" customHeight="1">
      <c r="A216" s="469" t="s">
        <v>221</v>
      </c>
      <c r="B216" s="470" t="s">
        <v>219</v>
      </c>
      <c r="C216" s="471" t="s">
        <v>485</v>
      </c>
      <c r="D216" s="470"/>
      <c r="E216" s="335"/>
      <c r="F216" s="336"/>
      <c r="G216" s="337"/>
      <c r="H216" s="337"/>
      <c r="I216" s="298">
        <f>I218</f>
        <v>172.4</v>
      </c>
      <c r="J216" s="298">
        <f>J218</f>
        <v>114.9</v>
      </c>
      <c r="K216" s="298">
        <f>K218</f>
        <v>172.4</v>
      </c>
      <c r="L216" s="403">
        <f>L218</f>
        <v>343.5</v>
      </c>
    </row>
    <row r="217" spans="1:18" ht="36">
      <c r="A217" s="425" t="s">
        <v>348</v>
      </c>
      <c r="B217" s="404" t="s">
        <v>219</v>
      </c>
      <c r="C217" s="349" t="s">
        <v>485</v>
      </c>
      <c r="D217" s="404" t="s">
        <v>346</v>
      </c>
      <c r="E217" s="331"/>
      <c r="F217" s="332"/>
      <c r="G217" s="333"/>
      <c r="H217" s="333"/>
      <c r="I217" s="306">
        <v>172.4</v>
      </c>
      <c r="J217" s="306">
        <v>114.9</v>
      </c>
      <c r="K217" s="306">
        <v>172.4</v>
      </c>
      <c r="L217" s="309">
        <f>L218</f>
        <v>343.5</v>
      </c>
    </row>
    <row r="218" spans="1:18" ht="36">
      <c r="A218" s="425" t="s">
        <v>349</v>
      </c>
      <c r="B218" s="404" t="s">
        <v>219</v>
      </c>
      <c r="C218" s="349" t="s">
        <v>485</v>
      </c>
      <c r="D218" s="404" t="s">
        <v>347</v>
      </c>
      <c r="E218" s="331"/>
      <c r="F218" s="332"/>
      <c r="G218" s="333"/>
      <c r="H218" s="333"/>
      <c r="I218" s="306">
        <v>172.4</v>
      </c>
      <c r="J218" s="306">
        <v>114.9</v>
      </c>
      <c r="K218" s="306">
        <v>172.4</v>
      </c>
      <c r="L218" s="309">
        <v>343.5</v>
      </c>
    </row>
    <row r="219" spans="1:18" ht="12.6">
      <c r="A219" s="472" t="s">
        <v>171</v>
      </c>
      <c r="B219" s="296" t="s">
        <v>40</v>
      </c>
      <c r="C219" s="296"/>
      <c r="D219" s="296"/>
      <c r="E219" s="331"/>
      <c r="F219" s="332"/>
      <c r="G219" s="333"/>
      <c r="H219" s="333"/>
      <c r="I219" s="301" t="e">
        <f>#REF!+#REF!+I220</f>
        <v>#REF!</v>
      </c>
      <c r="J219" s="301" t="e">
        <f>#REF!+#REF!+J220</f>
        <v>#REF!</v>
      </c>
      <c r="K219" s="301" t="e">
        <f>#REF!+#REF!+K220</f>
        <v>#REF!</v>
      </c>
      <c r="L219" s="302">
        <f>L220</f>
        <v>958.5</v>
      </c>
    </row>
    <row r="220" spans="1:18" ht="34.200000000000003">
      <c r="A220" s="472" t="s">
        <v>509</v>
      </c>
      <c r="B220" s="296" t="s">
        <v>40</v>
      </c>
      <c r="C220" s="296" t="s">
        <v>510</v>
      </c>
      <c r="D220" s="296"/>
      <c r="E220" s="331"/>
      <c r="F220" s="332"/>
      <c r="G220" s="333"/>
      <c r="H220" s="333"/>
      <c r="I220" s="473">
        <f>I222</f>
        <v>602.4</v>
      </c>
      <c r="J220" s="473">
        <f>J222</f>
        <v>229.4</v>
      </c>
      <c r="K220" s="473">
        <f>K222</f>
        <v>344.1</v>
      </c>
      <c r="L220" s="474">
        <f>L222</f>
        <v>958.5</v>
      </c>
    </row>
    <row r="221" spans="1:18" ht="36">
      <c r="A221" s="425" t="s">
        <v>348</v>
      </c>
      <c r="B221" s="304" t="s">
        <v>40</v>
      </c>
      <c r="C221" s="304" t="s">
        <v>510</v>
      </c>
      <c r="D221" s="304" t="s">
        <v>346</v>
      </c>
      <c r="E221" s="331"/>
      <c r="F221" s="332"/>
      <c r="G221" s="333"/>
      <c r="H221" s="333"/>
      <c r="I221" s="306">
        <v>602.4</v>
      </c>
      <c r="J221" s="306">
        <v>229.4</v>
      </c>
      <c r="K221" s="306">
        <v>344.1</v>
      </c>
      <c r="L221" s="309">
        <f>L222</f>
        <v>958.5</v>
      </c>
    </row>
    <row r="222" spans="1:18" ht="36.6" thickBot="1">
      <c r="A222" s="425" t="s">
        <v>349</v>
      </c>
      <c r="B222" s="304" t="s">
        <v>40</v>
      </c>
      <c r="C222" s="304" t="s">
        <v>510</v>
      </c>
      <c r="D222" s="304" t="s">
        <v>347</v>
      </c>
      <c r="E222" s="331"/>
      <c r="F222" s="332"/>
      <c r="G222" s="333"/>
      <c r="H222" s="333"/>
      <c r="I222" s="306">
        <v>602.4</v>
      </c>
      <c r="J222" s="306">
        <v>229.4</v>
      </c>
      <c r="K222" s="306">
        <v>344.1</v>
      </c>
      <c r="L222" s="309">
        <v>958.5</v>
      </c>
    </row>
    <row r="223" spans="1:18" ht="13.2" thickBot="1">
      <c r="A223" s="475" t="s">
        <v>170</v>
      </c>
      <c r="B223" s="371" t="s">
        <v>184</v>
      </c>
      <c r="C223" s="371"/>
      <c r="D223" s="371"/>
      <c r="E223" s="331"/>
      <c r="F223" s="332"/>
      <c r="G223" s="333"/>
      <c r="H223" s="333"/>
      <c r="I223" s="374">
        <f>I224</f>
        <v>653</v>
      </c>
      <c r="J223" s="374">
        <f>J224</f>
        <v>424.3</v>
      </c>
      <c r="K223" s="374">
        <f>K224</f>
        <v>653</v>
      </c>
      <c r="L223" s="375">
        <f>L224</f>
        <v>1667.4</v>
      </c>
    </row>
    <row r="224" spans="1:18" ht="26.4" customHeight="1">
      <c r="A224" s="436" t="s">
        <v>185</v>
      </c>
      <c r="B224" s="290" t="s">
        <v>183</v>
      </c>
      <c r="C224" s="290"/>
      <c r="D224" s="290"/>
      <c r="E224" s="476"/>
      <c r="F224" s="477"/>
      <c r="G224" s="478"/>
      <c r="H224" s="478"/>
      <c r="I224" s="292">
        <f t="shared" ref="I224:K225" si="16">I227</f>
        <v>653</v>
      </c>
      <c r="J224" s="292">
        <f t="shared" si="16"/>
        <v>424.3</v>
      </c>
      <c r="K224" s="292">
        <f t="shared" si="16"/>
        <v>653</v>
      </c>
      <c r="L224" s="293">
        <f>L227+L230</f>
        <v>1667.4</v>
      </c>
    </row>
    <row r="225" spans="1:12" ht="54" customHeight="1">
      <c r="A225" s="479" t="s">
        <v>393</v>
      </c>
      <c r="B225" s="304" t="s">
        <v>183</v>
      </c>
      <c r="C225" s="431" t="s">
        <v>486</v>
      </c>
      <c r="D225" s="304"/>
      <c r="E225" s="331"/>
      <c r="F225" s="332"/>
      <c r="G225" s="333"/>
      <c r="H225" s="333"/>
      <c r="I225" s="306">
        <f t="shared" si="16"/>
        <v>0</v>
      </c>
      <c r="J225" s="306">
        <f t="shared" si="16"/>
        <v>0</v>
      </c>
      <c r="K225" s="306">
        <f t="shared" si="16"/>
        <v>0</v>
      </c>
      <c r="L225" s="309">
        <f>L226</f>
        <v>367.4</v>
      </c>
    </row>
    <row r="226" spans="1:12" ht="48">
      <c r="A226" s="377" t="s">
        <v>338</v>
      </c>
      <c r="B226" s="349" t="s">
        <v>183</v>
      </c>
      <c r="C226" s="349" t="s">
        <v>486</v>
      </c>
      <c r="D226" s="349" t="s">
        <v>337</v>
      </c>
      <c r="E226" s="331"/>
      <c r="F226" s="332"/>
      <c r="G226" s="333"/>
      <c r="H226" s="333"/>
      <c r="I226" s="313"/>
      <c r="J226" s="313"/>
      <c r="K226" s="313"/>
      <c r="L226" s="316">
        <f>L227</f>
        <v>367.4</v>
      </c>
    </row>
    <row r="227" spans="1:12" ht="24">
      <c r="A227" s="303" t="s">
        <v>305</v>
      </c>
      <c r="B227" s="349" t="s">
        <v>183</v>
      </c>
      <c r="C227" s="349" t="s">
        <v>486</v>
      </c>
      <c r="D227" s="349" t="s">
        <v>252</v>
      </c>
      <c r="E227" s="331"/>
      <c r="F227" s="332"/>
      <c r="G227" s="333"/>
      <c r="H227" s="333"/>
      <c r="I227" s="313">
        <f>697-44</f>
        <v>653</v>
      </c>
      <c r="J227" s="313">
        <v>424.3</v>
      </c>
      <c r="K227" s="313">
        <v>653</v>
      </c>
      <c r="L227" s="316">
        <v>367.4</v>
      </c>
    </row>
    <row r="228" spans="1:12" ht="12.6">
      <c r="A228" s="300" t="s">
        <v>556</v>
      </c>
      <c r="B228" s="431" t="s">
        <v>183</v>
      </c>
      <c r="C228" s="296" t="s">
        <v>557</v>
      </c>
      <c r="D228" s="349"/>
      <c r="E228" s="331"/>
      <c r="F228" s="332"/>
      <c r="G228" s="333"/>
      <c r="H228" s="333"/>
      <c r="I228" s="315"/>
      <c r="J228" s="313"/>
      <c r="K228" s="315"/>
      <c r="L228" s="453">
        <f>L229+L231</f>
        <v>1300</v>
      </c>
    </row>
    <row r="229" spans="1:12" ht="36">
      <c r="A229" s="303" t="s">
        <v>554</v>
      </c>
      <c r="B229" s="304" t="s">
        <v>183</v>
      </c>
      <c r="C229" s="304" t="s">
        <v>557</v>
      </c>
      <c r="D229" s="304" t="s">
        <v>331</v>
      </c>
      <c r="E229" s="304" t="s">
        <v>331</v>
      </c>
      <c r="F229" s="321" t="s">
        <v>77</v>
      </c>
      <c r="G229" s="322" t="e">
        <f>G230</f>
        <v>#REF!</v>
      </c>
      <c r="H229" s="322">
        <f>H230</f>
        <v>0</v>
      </c>
      <c r="I229" s="322" t="str">
        <f>I230</f>
        <v>12,7</v>
      </c>
      <c r="J229" s="306">
        <v>8250.9</v>
      </c>
      <c r="K229" s="322">
        <v>5168.5</v>
      </c>
      <c r="L229" s="480">
        <f>L230</f>
        <v>1300</v>
      </c>
    </row>
    <row r="230" spans="1:12" ht="36">
      <c r="A230" s="303" t="s">
        <v>554</v>
      </c>
      <c r="B230" s="304" t="s">
        <v>183</v>
      </c>
      <c r="C230" s="304" t="s">
        <v>557</v>
      </c>
      <c r="D230" s="304" t="s">
        <v>332</v>
      </c>
      <c r="E230" s="304" t="s">
        <v>332</v>
      </c>
      <c r="F230" s="321" t="s">
        <v>77</v>
      </c>
      <c r="G230" s="322" t="e">
        <f>G232</f>
        <v>#REF!</v>
      </c>
      <c r="H230" s="322">
        <f>H232</f>
        <v>0</v>
      </c>
      <c r="I230" s="322" t="str">
        <f>I232</f>
        <v>12,7</v>
      </c>
      <c r="J230" s="306">
        <v>8250.9</v>
      </c>
      <c r="K230" s="322">
        <v>5168.5</v>
      </c>
      <c r="L230" s="480">
        <f>1634.9-334.9</f>
        <v>1300</v>
      </c>
    </row>
    <row r="231" spans="1:12" ht="48">
      <c r="A231" s="317" t="s">
        <v>338</v>
      </c>
      <c r="B231" s="304" t="s">
        <v>183</v>
      </c>
      <c r="C231" s="304" t="s">
        <v>557</v>
      </c>
      <c r="D231" s="304" t="s">
        <v>337</v>
      </c>
      <c r="E231" s="304" t="s">
        <v>337</v>
      </c>
      <c r="F231" s="321" t="s">
        <v>77</v>
      </c>
      <c r="G231" s="322" t="e">
        <f>[6]роспись!G186</f>
        <v>#REF!</v>
      </c>
      <c r="H231" s="322"/>
      <c r="I231" s="322" t="s">
        <v>192</v>
      </c>
      <c r="J231" s="306" t="e">
        <f>J232+#REF!</f>
        <v>#REF!</v>
      </c>
      <c r="K231" s="306" t="e">
        <f>K232+#REF!</f>
        <v>#REF!</v>
      </c>
      <c r="L231" s="306">
        <v>0</v>
      </c>
    </row>
    <row r="232" spans="1:12" ht="36.6" thickBot="1">
      <c r="A232" s="360" t="s">
        <v>305</v>
      </c>
      <c r="B232" s="361" t="s">
        <v>183</v>
      </c>
      <c r="C232" s="361" t="s">
        <v>557</v>
      </c>
      <c r="D232" s="361" t="s">
        <v>252</v>
      </c>
      <c r="E232" s="361" t="s">
        <v>252</v>
      </c>
      <c r="F232" s="481" t="s">
        <v>77</v>
      </c>
      <c r="G232" s="482" t="e">
        <f>[6]роспись!G187</f>
        <v>#REF!</v>
      </c>
      <c r="H232" s="482"/>
      <c r="I232" s="482" t="s">
        <v>192</v>
      </c>
      <c r="J232" s="446" t="e">
        <f>#REF!+#REF!</f>
        <v>#REF!</v>
      </c>
      <c r="K232" s="446" t="e">
        <f>#REF!+#REF!</f>
        <v>#REF!</v>
      </c>
      <c r="L232" s="446">
        <v>0</v>
      </c>
    </row>
    <row r="233" spans="1:12" ht="22.8" customHeight="1" thickBot="1">
      <c r="A233" s="483" t="s">
        <v>186</v>
      </c>
      <c r="B233" s="365" t="s">
        <v>187</v>
      </c>
      <c r="C233" s="365"/>
      <c r="D233" s="365"/>
      <c r="E233" s="331"/>
      <c r="F233" s="332"/>
      <c r="G233" s="333"/>
      <c r="H233" s="333"/>
      <c r="I233" s="367" t="e">
        <f>I234</f>
        <v>#REF!</v>
      </c>
      <c r="J233" s="367" t="e">
        <f>J234</f>
        <v>#REF!</v>
      </c>
      <c r="K233" s="367" t="e">
        <f>K234</f>
        <v>#REF!</v>
      </c>
      <c r="L233" s="369">
        <f>L234</f>
        <v>750.8</v>
      </c>
    </row>
    <row r="234" spans="1:12" ht="28.8" customHeight="1">
      <c r="A234" s="484" t="s">
        <v>189</v>
      </c>
      <c r="B234" s="295" t="s">
        <v>188</v>
      </c>
      <c r="C234" s="295"/>
      <c r="D234" s="295"/>
      <c r="E234" s="335"/>
      <c r="F234" s="336"/>
      <c r="G234" s="337"/>
      <c r="H234" s="337"/>
      <c r="I234" s="298" t="e">
        <f>I235+#REF!</f>
        <v>#REF!</v>
      </c>
      <c r="J234" s="298" t="e">
        <f>J235+#REF!</f>
        <v>#REF!</v>
      </c>
      <c r="K234" s="298" t="e">
        <f>K235+#REF!</f>
        <v>#REF!</v>
      </c>
      <c r="L234" s="299">
        <f>L235</f>
        <v>750.8</v>
      </c>
    </row>
    <row r="235" spans="1:12" ht="22.8">
      <c r="A235" s="479" t="s">
        <v>271</v>
      </c>
      <c r="B235" s="296" t="s">
        <v>188</v>
      </c>
      <c r="C235" s="296" t="s">
        <v>488</v>
      </c>
      <c r="D235" s="296"/>
      <c r="E235" s="335"/>
      <c r="F235" s="336"/>
      <c r="G235" s="337"/>
      <c r="H235" s="337"/>
      <c r="I235" s="301">
        <f>I237</f>
        <v>653.9</v>
      </c>
      <c r="J235" s="301">
        <f>J237</f>
        <v>388.9</v>
      </c>
      <c r="K235" s="301">
        <f>K237</f>
        <v>653.9</v>
      </c>
      <c r="L235" s="302">
        <f>L237</f>
        <v>750.8</v>
      </c>
    </row>
    <row r="236" spans="1:12" ht="48">
      <c r="A236" s="377" t="s">
        <v>338</v>
      </c>
      <c r="B236" s="304" t="s">
        <v>188</v>
      </c>
      <c r="C236" s="304" t="s">
        <v>488</v>
      </c>
      <c r="D236" s="349" t="s">
        <v>337</v>
      </c>
      <c r="E236" s="331"/>
      <c r="F236" s="332"/>
      <c r="G236" s="333"/>
      <c r="H236" s="333"/>
      <c r="I236" s="306">
        <v>653.9</v>
      </c>
      <c r="J236" s="306">
        <v>388.9</v>
      </c>
      <c r="K236" s="306">
        <v>653.9</v>
      </c>
      <c r="L236" s="309">
        <f>L237</f>
        <v>750.8</v>
      </c>
    </row>
    <row r="237" spans="1:12" ht="24.6" thickBot="1">
      <c r="A237" s="378" t="s">
        <v>305</v>
      </c>
      <c r="B237" s="304" t="s">
        <v>188</v>
      </c>
      <c r="C237" s="304" t="s">
        <v>488</v>
      </c>
      <c r="D237" s="349" t="s">
        <v>252</v>
      </c>
      <c r="E237" s="331"/>
      <c r="F237" s="332"/>
      <c r="G237" s="333"/>
      <c r="H237" s="333"/>
      <c r="I237" s="306">
        <v>653.9</v>
      </c>
      <c r="J237" s="306">
        <v>388.9</v>
      </c>
      <c r="K237" s="306">
        <v>653.9</v>
      </c>
      <c r="L237" s="485">
        <v>750.8</v>
      </c>
    </row>
    <row r="238" spans="1:12" ht="14.4" thickBot="1">
      <c r="A238" s="486" t="s">
        <v>36</v>
      </c>
      <c r="B238" s="487"/>
      <c r="C238" s="487"/>
      <c r="D238" s="487"/>
      <c r="E238" s="488"/>
      <c r="F238" s="489"/>
      <c r="G238" s="490"/>
      <c r="H238" s="490"/>
      <c r="I238" s="491" t="e">
        <f>#REF!+#REF!</f>
        <v>#REF!</v>
      </c>
      <c r="J238" s="491" t="e">
        <f>#REF!+#REF!</f>
        <v>#REF!</v>
      </c>
      <c r="K238" s="491" t="e">
        <f>#REF!+#REF!</f>
        <v>#REF!</v>
      </c>
      <c r="L238" s="492">
        <f>L233+L223+L219+L215+L191+L179+L129+L109+L101+L9</f>
        <v>144819.9</v>
      </c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66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7"/>
  <sheetViews>
    <sheetView tabSelected="1" workbookViewId="0">
      <selection activeCell="F25" sqref="F25"/>
    </sheetView>
  </sheetViews>
  <sheetFormatPr defaultColWidth="9.109375" defaultRowHeight="13.8"/>
  <cols>
    <col min="1" max="1" width="9.109375" style="9" customWidth="1"/>
    <col min="2" max="2" width="50.109375" style="8" customWidth="1"/>
    <col min="3" max="3" width="9.44140625" style="8" customWidth="1"/>
    <col min="4" max="4" width="12.88671875" style="9" customWidth="1"/>
    <col min="5" max="5" width="11.5546875" style="8" customWidth="1"/>
    <col min="6" max="6" width="11" style="8" customWidth="1"/>
    <col min="7" max="7" width="0.109375" style="9" hidden="1" customWidth="1"/>
    <col min="8" max="8" width="8.109375" style="10" hidden="1" customWidth="1"/>
    <col min="9" max="9" width="8" style="115" hidden="1" customWidth="1"/>
    <col min="10" max="10" width="5.109375" style="115" hidden="1" customWidth="1"/>
    <col min="11" max="11" width="11.6640625" style="115" hidden="1" customWidth="1"/>
    <col min="12" max="12" width="11" style="115" hidden="1" customWidth="1"/>
    <col min="13" max="13" width="12.5546875" style="115" hidden="1" customWidth="1"/>
    <col min="14" max="14" width="14" style="115" customWidth="1"/>
    <col min="15" max="23" width="0" style="115" hidden="1" customWidth="1"/>
    <col min="24" max="24" width="11.33203125" style="115" customWidth="1"/>
    <col min="25" max="25" width="9.88671875" style="115" bestFit="1" customWidth="1"/>
    <col min="26" max="27" width="9.109375" style="115" customWidth="1"/>
    <col min="28" max="16384" width="9.109375" style="115"/>
  </cols>
  <sheetData>
    <row r="1" spans="1:27" ht="15.6">
      <c r="A1" s="231"/>
      <c r="B1" s="232"/>
      <c r="C1" s="232"/>
      <c r="D1" s="250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513</v>
      </c>
    </row>
    <row r="2" spans="1:27" ht="13.2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268" t="s">
        <v>588</v>
      </c>
    </row>
    <row r="3" spans="1:27" ht="13.2">
      <c r="A3" s="23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70"/>
    </row>
    <row r="4" spans="1:27" ht="13.2">
      <c r="A4" s="235"/>
      <c r="B4" s="117"/>
      <c r="C4" s="117"/>
      <c r="D4" s="117"/>
      <c r="E4" s="117"/>
      <c r="F4" s="652"/>
      <c r="G4" s="652"/>
      <c r="H4" s="652"/>
      <c r="I4" s="652"/>
      <c r="J4" s="652"/>
      <c r="K4" s="652"/>
      <c r="L4" s="652"/>
      <c r="M4" s="652"/>
      <c r="N4" s="652"/>
    </row>
    <row r="5" spans="1:27" ht="13.2">
      <c r="A5" s="653" t="s">
        <v>301</v>
      </c>
      <c r="B5" s="653"/>
      <c r="C5" s="653" t="s">
        <v>213</v>
      </c>
      <c r="D5" s="653"/>
      <c r="E5" s="653"/>
      <c r="F5" s="653"/>
      <c r="G5" s="653"/>
      <c r="H5" s="653"/>
      <c r="I5" s="653"/>
      <c r="J5" s="653"/>
      <c r="K5" s="653"/>
      <c r="L5" s="117"/>
      <c r="M5" s="117"/>
      <c r="N5" s="117"/>
    </row>
    <row r="6" spans="1:27" ht="13.2">
      <c r="A6" s="653" t="s">
        <v>628</v>
      </c>
      <c r="B6" s="653"/>
      <c r="C6" s="653"/>
      <c r="D6" s="653"/>
      <c r="E6" s="653"/>
      <c r="F6" s="653"/>
      <c r="G6" s="653"/>
      <c r="H6" s="653"/>
      <c r="I6" s="117"/>
      <c r="J6" s="117"/>
      <c r="K6" s="117"/>
      <c r="L6" s="117"/>
      <c r="M6" s="117"/>
      <c r="N6" s="117"/>
    </row>
    <row r="7" spans="1:27" thickBot="1">
      <c r="A7" s="236"/>
      <c r="B7" s="237"/>
      <c r="C7" s="237"/>
      <c r="D7" s="236"/>
      <c r="E7" s="236"/>
      <c r="F7" s="238"/>
      <c r="G7" s="238"/>
      <c r="H7" s="239"/>
      <c r="I7" s="117"/>
      <c r="J7" s="117"/>
      <c r="K7" s="117"/>
      <c r="L7" s="117"/>
      <c r="M7" s="117"/>
      <c r="N7" s="117"/>
    </row>
    <row r="8" spans="1:27" ht="48.75" customHeight="1" thickBot="1">
      <c r="A8" s="288" t="s">
        <v>92</v>
      </c>
      <c r="B8" s="281" t="s">
        <v>25</v>
      </c>
      <c r="C8" s="282" t="s">
        <v>139</v>
      </c>
      <c r="D8" s="282" t="s">
        <v>26</v>
      </c>
      <c r="E8" s="282" t="s">
        <v>15</v>
      </c>
      <c r="F8" s="282" t="s">
        <v>27</v>
      </c>
      <c r="G8" s="282" t="s">
        <v>28</v>
      </c>
      <c r="H8" s="283" t="s">
        <v>214</v>
      </c>
      <c r="I8" s="284" t="s">
        <v>215</v>
      </c>
      <c r="J8" s="284" t="s">
        <v>211</v>
      </c>
      <c r="K8" s="283" t="s">
        <v>247</v>
      </c>
      <c r="L8" s="284" t="s">
        <v>298</v>
      </c>
      <c r="M8" s="284" t="s">
        <v>248</v>
      </c>
      <c r="N8" s="285" t="s">
        <v>299</v>
      </c>
    </row>
    <row r="9" spans="1:27" ht="27" customHeight="1" thickBot="1">
      <c r="A9" s="493" t="s">
        <v>2</v>
      </c>
      <c r="B9" s="494" t="s">
        <v>173</v>
      </c>
      <c r="C9" s="495" t="s">
        <v>157</v>
      </c>
      <c r="D9" s="495"/>
      <c r="E9" s="495"/>
      <c r="F9" s="495"/>
      <c r="G9" s="495"/>
      <c r="H9" s="496" t="e">
        <f>H12+H15</f>
        <v>#REF!</v>
      </c>
      <c r="I9" s="496" t="e">
        <f>I12+I15</f>
        <v>#REF!</v>
      </c>
      <c r="J9" s="496" t="e">
        <f>J12+J15</f>
        <v>#REF!</v>
      </c>
      <c r="K9" s="497" t="e">
        <f>K10+K15</f>
        <v>#REF!</v>
      </c>
      <c r="L9" s="497" t="e">
        <f>L10+L15</f>
        <v>#REF!</v>
      </c>
      <c r="M9" s="497" t="e">
        <f>M10+M15</f>
        <v>#REF!</v>
      </c>
      <c r="N9" s="498">
        <f>N10</f>
        <v>3942.9000000000005</v>
      </c>
    </row>
    <row r="10" spans="1:27" ht="12.6">
      <c r="A10" s="294" t="s">
        <v>164</v>
      </c>
      <c r="B10" s="463" t="s">
        <v>74</v>
      </c>
      <c r="C10" s="295" t="s">
        <v>157</v>
      </c>
      <c r="D10" s="295" t="s">
        <v>14</v>
      </c>
      <c r="E10" s="295"/>
      <c r="F10" s="295"/>
      <c r="G10" s="296"/>
      <c r="H10" s="297" t="e">
        <f>H12+H15+#REF!</f>
        <v>#REF!</v>
      </c>
      <c r="I10" s="297" t="e">
        <f>I12+I15</f>
        <v>#REF!</v>
      </c>
      <c r="J10" s="297" t="e">
        <f>J12+J15</f>
        <v>#REF!</v>
      </c>
      <c r="K10" s="298" t="e">
        <f>K12+K49+#REF!</f>
        <v>#REF!</v>
      </c>
      <c r="L10" s="298" t="e">
        <f>L12+L49+#REF!</f>
        <v>#REF!</v>
      </c>
      <c r="M10" s="298" t="e">
        <f>M12+M49+#REF!</f>
        <v>#REF!</v>
      </c>
      <c r="N10" s="299">
        <f>N12+N15+N29</f>
        <v>3942.9000000000005</v>
      </c>
    </row>
    <row r="11" spans="1:27" ht="26.25" customHeight="1">
      <c r="A11" s="294" t="s">
        <v>62</v>
      </c>
      <c r="B11" s="463" t="s">
        <v>311</v>
      </c>
      <c r="C11" s="295" t="s">
        <v>157</v>
      </c>
      <c r="D11" s="295" t="s">
        <v>43</v>
      </c>
      <c r="E11" s="295"/>
      <c r="F11" s="295"/>
      <c r="G11" s="296"/>
      <c r="H11" s="297"/>
      <c r="I11" s="297"/>
      <c r="J11" s="297"/>
      <c r="K11" s="298"/>
      <c r="L11" s="298"/>
      <c r="M11" s="298"/>
      <c r="N11" s="299">
        <f>N12</f>
        <v>1272.3</v>
      </c>
    </row>
    <row r="12" spans="1:27" ht="12.6">
      <c r="A12" s="300" t="s">
        <v>45</v>
      </c>
      <c r="B12" s="376" t="s">
        <v>158</v>
      </c>
      <c r="C12" s="296" t="s">
        <v>157</v>
      </c>
      <c r="D12" s="296" t="s">
        <v>43</v>
      </c>
      <c r="E12" s="296" t="s">
        <v>453</v>
      </c>
      <c r="F12" s="296"/>
      <c r="G12" s="296"/>
      <c r="H12" s="297">
        <f t="shared" ref="H12:M12" si="0">H14</f>
        <v>753.2</v>
      </c>
      <c r="I12" s="297">
        <f t="shared" si="0"/>
        <v>530.70000000000005</v>
      </c>
      <c r="J12" s="297">
        <f t="shared" si="0"/>
        <v>753.2</v>
      </c>
      <c r="K12" s="301">
        <f t="shared" si="0"/>
        <v>918.9</v>
      </c>
      <c r="L12" s="301">
        <f t="shared" si="0"/>
        <v>606.1</v>
      </c>
      <c r="M12" s="301">
        <f t="shared" si="0"/>
        <v>918.9</v>
      </c>
      <c r="N12" s="302">
        <f>N13</f>
        <v>1272.3</v>
      </c>
    </row>
    <row r="13" spans="1:27" ht="52.5" customHeight="1">
      <c r="A13" s="303" t="s">
        <v>44</v>
      </c>
      <c r="B13" s="378" t="s">
        <v>333</v>
      </c>
      <c r="C13" s="304" t="s">
        <v>157</v>
      </c>
      <c r="D13" s="304" t="s">
        <v>43</v>
      </c>
      <c r="E13" s="304" t="s">
        <v>453</v>
      </c>
      <c r="F13" s="304" t="s">
        <v>331</v>
      </c>
      <c r="G13" s="304"/>
      <c r="H13" s="305" t="e">
        <f>[6]роспись!H9</f>
        <v>#REF!</v>
      </c>
      <c r="I13" s="305">
        <v>530.70000000000005</v>
      </c>
      <c r="J13" s="305">
        <v>753.2</v>
      </c>
      <c r="K13" s="306">
        <v>918.9</v>
      </c>
      <c r="L13" s="307">
        <v>606.1</v>
      </c>
      <c r="M13" s="308">
        <v>918.9</v>
      </c>
      <c r="N13" s="499">
        <f>N14</f>
        <v>1272.3</v>
      </c>
      <c r="O13" s="242"/>
      <c r="Z13" s="242"/>
      <c r="AA13" s="242"/>
    </row>
    <row r="14" spans="1:27" ht="26.25" customHeight="1">
      <c r="A14" s="303" t="s">
        <v>339</v>
      </c>
      <c r="B14" s="378" t="s">
        <v>334</v>
      </c>
      <c r="C14" s="304" t="s">
        <v>157</v>
      </c>
      <c r="D14" s="304" t="s">
        <v>43</v>
      </c>
      <c r="E14" s="304" t="s">
        <v>453</v>
      </c>
      <c r="F14" s="304" t="s">
        <v>332</v>
      </c>
      <c r="G14" s="304"/>
      <c r="H14" s="305">
        <f>[6]роспись!H10</f>
        <v>753.2</v>
      </c>
      <c r="I14" s="305">
        <v>530.70000000000005</v>
      </c>
      <c r="J14" s="305">
        <v>753.2</v>
      </c>
      <c r="K14" s="306">
        <v>918.9</v>
      </c>
      <c r="L14" s="307">
        <v>606.1</v>
      </c>
      <c r="M14" s="308">
        <v>918.9</v>
      </c>
      <c r="N14" s="309">
        <f>'[3]Функц.2020 (прил 3) '!$L$13</f>
        <v>1272.3</v>
      </c>
    </row>
    <row r="15" spans="1:27" ht="38.25" customHeight="1">
      <c r="A15" s="300" t="s">
        <v>3</v>
      </c>
      <c r="B15" s="376" t="s">
        <v>209</v>
      </c>
      <c r="C15" s="296" t="s">
        <v>157</v>
      </c>
      <c r="D15" s="296" t="s">
        <v>29</v>
      </c>
      <c r="E15" s="296"/>
      <c r="F15" s="296"/>
      <c r="G15" s="296"/>
      <c r="H15" s="297" t="e">
        <f>H26</f>
        <v>#REF!</v>
      </c>
      <c r="I15" s="297" t="e">
        <f>I26</f>
        <v>#REF!</v>
      </c>
      <c r="J15" s="297" t="e">
        <f>J26</f>
        <v>#REF!</v>
      </c>
      <c r="K15" s="301" t="e">
        <f>K26+K17</f>
        <v>#REF!</v>
      </c>
      <c r="L15" s="301" t="e">
        <f>L26+L17</f>
        <v>#REF!</v>
      </c>
      <c r="M15" s="301" t="e">
        <f>M26+M17</f>
        <v>#REF!</v>
      </c>
      <c r="N15" s="302">
        <f>N16</f>
        <v>2586.6000000000004</v>
      </c>
      <c r="Z15" s="242"/>
      <c r="AA15" s="242"/>
    </row>
    <row r="16" spans="1:27" ht="30" customHeight="1">
      <c r="A16" s="300" t="s">
        <v>177</v>
      </c>
      <c r="B16" s="467" t="s">
        <v>497</v>
      </c>
      <c r="C16" s="311" t="s">
        <v>157</v>
      </c>
      <c r="D16" s="311" t="s">
        <v>29</v>
      </c>
      <c r="E16" s="296" t="s">
        <v>454</v>
      </c>
      <c r="F16" s="311"/>
      <c r="G16" s="296"/>
      <c r="H16" s="297" t="e">
        <f>#REF!</f>
        <v>#REF!</v>
      </c>
      <c r="I16" s="297" t="e">
        <f>#REF!</f>
        <v>#REF!</v>
      </c>
      <c r="J16" s="297" t="e">
        <f>#REF!</f>
        <v>#REF!</v>
      </c>
      <c r="K16" s="301" t="e">
        <f>#REF!</f>
        <v>#REF!</v>
      </c>
      <c r="L16" s="301" t="e">
        <f>#REF!</f>
        <v>#REF!</v>
      </c>
      <c r="M16" s="301" t="e">
        <f>#REF!</f>
        <v>#REF!</v>
      </c>
      <c r="N16" s="302">
        <f>N26+N17</f>
        <v>2586.6000000000004</v>
      </c>
      <c r="Y16" s="242"/>
      <c r="Z16" s="242"/>
      <c r="AA16" s="242"/>
    </row>
    <row r="17" spans="1:25" ht="30" customHeight="1">
      <c r="A17" s="300" t="s">
        <v>179</v>
      </c>
      <c r="B17" s="376" t="s">
        <v>250</v>
      </c>
      <c r="C17" s="296" t="s">
        <v>157</v>
      </c>
      <c r="D17" s="296" t="s">
        <v>29</v>
      </c>
      <c r="E17" s="296" t="s">
        <v>491</v>
      </c>
      <c r="F17" s="296"/>
      <c r="G17" s="296"/>
      <c r="H17" s="297"/>
      <c r="I17" s="297"/>
      <c r="J17" s="297"/>
      <c r="K17" s="301" t="e">
        <f>K19+#REF!</f>
        <v>#REF!</v>
      </c>
      <c r="L17" s="301" t="e">
        <f>L19+#REF!</f>
        <v>#REF!</v>
      </c>
      <c r="M17" s="301" t="e">
        <f>M19+#REF!</f>
        <v>#REF!</v>
      </c>
      <c r="N17" s="302">
        <f>N19+N21+N23+N24</f>
        <v>2428.3000000000002</v>
      </c>
    </row>
    <row r="18" spans="1:25" ht="50.25" customHeight="1">
      <c r="A18" s="303" t="s">
        <v>350</v>
      </c>
      <c r="B18" s="413" t="s">
        <v>335</v>
      </c>
      <c r="C18" s="304" t="s">
        <v>157</v>
      </c>
      <c r="D18" s="304" t="s">
        <v>29</v>
      </c>
      <c r="E18" s="304" t="s">
        <v>491</v>
      </c>
      <c r="F18" s="304" t="s">
        <v>331</v>
      </c>
      <c r="G18" s="304"/>
      <c r="H18" s="305"/>
      <c r="I18" s="305"/>
      <c r="J18" s="305"/>
      <c r="K18" s="313">
        <v>519.5</v>
      </c>
      <c r="L18" s="314">
        <v>330.8</v>
      </c>
      <c r="M18" s="315">
        <v>519.70000000000005</v>
      </c>
      <c r="N18" s="500">
        <f>N19</f>
        <v>1615.1</v>
      </c>
    </row>
    <row r="19" spans="1:25" ht="28.5" customHeight="1">
      <c r="A19" s="303" t="s">
        <v>498</v>
      </c>
      <c r="B19" s="413" t="s">
        <v>336</v>
      </c>
      <c r="C19" s="304" t="s">
        <v>157</v>
      </c>
      <c r="D19" s="304" t="s">
        <v>29</v>
      </c>
      <c r="E19" s="304" t="s">
        <v>491</v>
      </c>
      <c r="F19" s="304" t="s">
        <v>332</v>
      </c>
      <c r="G19" s="304"/>
      <c r="H19" s="305"/>
      <c r="I19" s="305"/>
      <c r="J19" s="305"/>
      <c r="K19" s="313">
        <v>519.5</v>
      </c>
      <c r="L19" s="314">
        <v>330.8</v>
      </c>
      <c r="M19" s="315">
        <v>519.70000000000005</v>
      </c>
      <c r="N19" s="316">
        <f>'[3]Функц.2020 (прил 3) '!$L$18</f>
        <v>1615.1</v>
      </c>
    </row>
    <row r="20" spans="1:25" ht="28.5" customHeight="1">
      <c r="A20" s="303" t="s">
        <v>499</v>
      </c>
      <c r="B20" s="377" t="s">
        <v>338</v>
      </c>
      <c r="C20" s="304" t="s">
        <v>157</v>
      </c>
      <c r="D20" s="304" t="s">
        <v>29</v>
      </c>
      <c r="E20" s="304" t="s">
        <v>491</v>
      </c>
      <c r="F20" s="304" t="s">
        <v>337</v>
      </c>
      <c r="G20" s="304"/>
      <c r="H20" s="305"/>
      <c r="I20" s="305"/>
      <c r="J20" s="305"/>
      <c r="K20" s="313">
        <v>519.5</v>
      </c>
      <c r="L20" s="314">
        <v>330.8</v>
      </c>
      <c r="M20" s="315">
        <v>519.70000000000005</v>
      </c>
      <c r="N20" s="316">
        <f>N21</f>
        <v>812.2</v>
      </c>
      <c r="Y20" s="242"/>
    </row>
    <row r="21" spans="1:25" ht="25.5" customHeight="1">
      <c r="A21" s="303" t="s">
        <v>500</v>
      </c>
      <c r="B21" s="378" t="s">
        <v>305</v>
      </c>
      <c r="C21" s="304" t="s">
        <v>157</v>
      </c>
      <c r="D21" s="304" t="s">
        <v>29</v>
      </c>
      <c r="E21" s="304" t="s">
        <v>491</v>
      </c>
      <c r="F21" s="304" t="s">
        <v>252</v>
      </c>
      <c r="G21" s="304"/>
      <c r="H21" s="305"/>
      <c r="I21" s="305"/>
      <c r="J21" s="305"/>
      <c r="K21" s="313">
        <v>519.5</v>
      </c>
      <c r="L21" s="314">
        <v>330.8</v>
      </c>
      <c r="M21" s="315">
        <v>519.70000000000005</v>
      </c>
      <c r="N21" s="316">
        <v>812.2</v>
      </c>
    </row>
    <row r="22" spans="1:25" ht="29.25" hidden="1" customHeight="1">
      <c r="A22" s="303" t="s">
        <v>526</v>
      </c>
      <c r="B22" s="377" t="s">
        <v>343</v>
      </c>
      <c r="C22" s="304" t="s">
        <v>157</v>
      </c>
      <c r="D22" s="304" t="s">
        <v>29</v>
      </c>
      <c r="E22" s="304" t="s">
        <v>491</v>
      </c>
      <c r="F22" s="304" t="s">
        <v>342</v>
      </c>
      <c r="G22" s="304"/>
      <c r="H22" s="305"/>
      <c r="I22" s="305"/>
      <c r="J22" s="305"/>
      <c r="K22" s="313"/>
      <c r="L22" s="318"/>
      <c r="M22" s="315"/>
      <c r="N22" s="316">
        <f>N23</f>
        <v>0</v>
      </c>
    </row>
    <row r="23" spans="1:25" ht="28.5" hidden="1" customHeight="1">
      <c r="A23" s="303" t="s">
        <v>527</v>
      </c>
      <c r="B23" s="501" t="s">
        <v>450</v>
      </c>
      <c r="C23" s="304" t="s">
        <v>157</v>
      </c>
      <c r="D23" s="304" t="s">
        <v>29</v>
      </c>
      <c r="E23" s="304" t="s">
        <v>491</v>
      </c>
      <c r="F23" s="304" t="s">
        <v>344</v>
      </c>
      <c r="G23" s="304"/>
      <c r="H23" s="305"/>
      <c r="I23" s="305"/>
      <c r="J23" s="305"/>
      <c r="K23" s="313"/>
      <c r="L23" s="318"/>
      <c r="M23" s="315"/>
      <c r="N23" s="316"/>
    </row>
    <row r="24" spans="1:25" ht="28.5" customHeight="1">
      <c r="A24" s="303" t="s">
        <v>631</v>
      </c>
      <c r="B24" s="377" t="s">
        <v>343</v>
      </c>
      <c r="C24" s="304" t="s">
        <v>157</v>
      </c>
      <c r="D24" s="304" t="s">
        <v>29</v>
      </c>
      <c r="E24" s="304" t="s">
        <v>491</v>
      </c>
      <c r="F24" s="304" t="s">
        <v>342</v>
      </c>
      <c r="G24" s="304"/>
      <c r="H24" s="305"/>
      <c r="I24" s="305"/>
      <c r="J24" s="305"/>
      <c r="K24" s="313"/>
      <c r="L24" s="318"/>
      <c r="M24" s="315"/>
      <c r="N24" s="316">
        <v>1</v>
      </c>
    </row>
    <row r="25" spans="1:25" ht="28.5" customHeight="1">
      <c r="A25" s="303" t="s">
        <v>632</v>
      </c>
      <c r="B25" s="501" t="s">
        <v>450</v>
      </c>
      <c r="C25" s="304" t="s">
        <v>157</v>
      </c>
      <c r="D25" s="304" t="s">
        <v>29</v>
      </c>
      <c r="E25" s="304" t="s">
        <v>491</v>
      </c>
      <c r="F25" s="304" t="s">
        <v>344</v>
      </c>
      <c r="G25" s="304"/>
      <c r="H25" s="305"/>
      <c r="I25" s="305"/>
      <c r="J25" s="305"/>
      <c r="K25" s="313"/>
      <c r="L25" s="318"/>
      <c r="M25" s="315"/>
      <c r="N25" s="316">
        <v>1</v>
      </c>
    </row>
    <row r="26" spans="1:25" ht="30" customHeight="1">
      <c r="A26" s="300" t="s">
        <v>432</v>
      </c>
      <c r="B26" s="467" t="s">
        <v>231</v>
      </c>
      <c r="C26" s="311" t="s">
        <v>157</v>
      </c>
      <c r="D26" s="311" t="s">
        <v>29</v>
      </c>
      <c r="E26" s="296" t="s">
        <v>492</v>
      </c>
      <c r="F26" s="311"/>
      <c r="G26" s="296"/>
      <c r="H26" s="297" t="e">
        <f>#REF!</f>
        <v>#REF!</v>
      </c>
      <c r="I26" s="297" t="e">
        <f>#REF!</f>
        <v>#REF!</v>
      </c>
      <c r="J26" s="297" t="e">
        <f>#REF!</f>
        <v>#REF!</v>
      </c>
      <c r="K26" s="301" t="e">
        <f>#REF!</f>
        <v>#REF!</v>
      </c>
      <c r="L26" s="301" t="e">
        <f>#REF!</f>
        <v>#REF!</v>
      </c>
      <c r="M26" s="301" t="e">
        <f>#REF!</f>
        <v>#REF!</v>
      </c>
      <c r="N26" s="502">
        <f>N27</f>
        <v>158.30000000000001</v>
      </c>
    </row>
    <row r="27" spans="1:25" ht="51" customHeight="1">
      <c r="A27" s="303" t="s">
        <v>501</v>
      </c>
      <c r="B27" s="378" t="s">
        <v>333</v>
      </c>
      <c r="C27" s="304" t="s">
        <v>157</v>
      </c>
      <c r="D27" s="304" t="s">
        <v>29</v>
      </c>
      <c r="E27" s="304" t="s">
        <v>492</v>
      </c>
      <c r="F27" s="304" t="s">
        <v>331</v>
      </c>
      <c r="G27" s="304"/>
      <c r="H27" s="305" t="e">
        <f>[6]роспись!H13</f>
        <v>#REF!</v>
      </c>
      <c r="I27" s="305">
        <v>530.70000000000005</v>
      </c>
      <c r="J27" s="305">
        <v>753.2</v>
      </c>
      <c r="K27" s="306">
        <v>918.9</v>
      </c>
      <c r="L27" s="307">
        <v>606.1</v>
      </c>
      <c r="M27" s="308">
        <v>918.9</v>
      </c>
      <c r="N27" s="309">
        <f>N28</f>
        <v>158.30000000000001</v>
      </c>
    </row>
    <row r="28" spans="1:25" ht="27" customHeight="1">
      <c r="A28" s="303" t="s">
        <v>502</v>
      </c>
      <c r="B28" s="378" t="s">
        <v>334</v>
      </c>
      <c r="C28" s="304" t="s">
        <v>157</v>
      </c>
      <c r="D28" s="304" t="s">
        <v>29</v>
      </c>
      <c r="E28" s="304" t="s">
        <v>492</v>
      </c>
      <c r="F28" s="304" t="s">
        <v>332</v>
      </c>
      <c r="G28" s="304"/>
      <c r="H28" s="305" t="e">
        <f>[6]роспись!H14</f>
        <v>#REF!</v>
      </c>
      <c r="I28" s="305">
        <v>530.70000000000005</v>
      </c>
      <c r="J28" s="305">
        <v>753.2</v>
      </c>
      <c r="K28" s="306">
        <v>918.9</v>
      </c>
      <c r="L28" s="307">
        <v>606.1</v>
      </c>
      <c r="M28" s="308">
        <v>918.9</v>
      </c>
      <c r="N28" s="309">
        <f>'[3]Функц.2020 (прил 3) '!$L$25</f>
        <v>158.30000000000001</v>
      </c>
    </row>
    <row r="29" spans="1:25" ht="15" customHeight="1">
      <c r="A29" s="503" t="s">
        <v>47</v>
      </c>
      <c r="B29" s="463" t="s">
        <v>74</v>
      </c>
      <c r="C29" s="304" t="s">
        <v>157</v>
      </c>
      <c r="D29" s="304" t="s">
        <v>14</v>
      </c>
      <c r="E29" s="304"/>
      <c r="F29" s="304"/>
      <c r="G29" s="304"/>
      <c r="H29" s="305"/>
      <c r="I29" s="305"/>
      <c r="J29" s="305"/>
      <c r="K29" s="306"/>
      <c r="L29" s="380"/>
      <c r="M29" s="308"/>
      <c r="N29" s="302">
        <f>N30</f>
        <v>84</v>
      </c>
    </row>
    <row r="30" spans="1:25" ht="34.200000000000003">
      <c r="A30" s="504" t="s">
        <v>62</v>
      </c>
      <c r="B30" s="472" t="s">
        <v>255</v>
      </c>
      <c r="C30" s="296" t="s">
        <v>157</v>
      </c>
      <c r="D30" s="296" t="s">
        <v>182</v>
      </c>
      <c r="E30" s="296" t="s">
        <v>460</v>
      </c>
      <c r="F30" s="296"/>
      <c r="G30" s="304"/>
      <c r="H30" s="305">
        <f>H32</f>
        <v>70</v>
      </c>
      <c r="I30" s="305">
        <f t="shared" ref="I30:N30" si="1">I32</f>
        <v>0</v>
      </c>
      <c r="J30" s="305">
        <f t="shared" si="1"/>
        <v>20</v>
      </c>
      <c r="K30" s="301">
        <f t="shared" si="1"/>
        <v>60</v>
      </c>
      <c r="L30" s="301">
        <f t="shared" si="1"/>
        <v>30</v>
      </c>
      <c r="M30" s="301">
        <f t="shared" si="1"/>
        <v>60</v>
      </c>
      <c r="N30" s="502">
        <f t="shared" si="1"/>
        <v>84</v>
      </c>
    </row>
    <row r="31" spans="1:25" ht="19.5" customHeight="1">
      <c r="A31" s="505" t="s">
        <v>45</v>
      </c>
      <c r="B31" s="506" t="s">
        <v>343</v>
      </c>
      <c r="C31" s="304" t="s">
        <v>157</v>
      </c>
      <c r="D31" s="304" t="s">
        <v>182</v>
      </c>
      <c r="E31" s="304" t="s">
        <v>460</v>
      </c>
      <c r="F31" s="304" t="s">
        <v>342</v>
      </c>
      <c r="G31" s="304"/>
      <c r="H31" s="305">
        <v>70</v>
      </c>
      <c r="I31" s="305"/>
      <c r="J31" s="305">
        <v>20</v>
      </c>
      <c r="K31" s="306">
        <v>60</v>
      </c>
      <c r="L31" s="314">
        <v>30</v>
      </c>
      <c r="M31" s="315">
        <v>60</v>
      </c>
      <c r="N31" s="309">
        <f>N32</f>
        <v>84</v>
      </c>
    </row>
    <row r="32" spans="1:25" ht="19.5" customHeight="1" thickBot="1">
      <c r="A32" s="505" t="s">
        <v>44</v>
      </c>
      <c r="B32" s="506" t="s">
        <v>345</v>
      </c>
      <c r="C32" s="304" t="s">
        <v>157</v>
      </c>
      <c r="D32" s="304" t="s">
        <v>182</v>
      </c>
      <c r="E32" s="304" t="s">
        <v>460</v>
      </c>
      <c r="F32" s="304" t="s">
        <v>344</v>
      </c>
      <c r="G32" s="304"/>
      <c r="H32" s="305">
        <v>70</v>
      </c>
      <c r="I32" s="305"/>
      <c r="J32" s="305">
        <v>20</v>
      </c>
      <c r="K32" s="306">
        <v>60</v>
      </c>
      <c r="L32" s="314">
        <v>30</v>
      </c>
      <c r="M32" s="315">
        <v>60</v>
      </c>
      <c r="N32" s="309">
        <f>'[3]Функц.2020 (прил 3) '!$L$28</f>
        <v>84</v>
      </c>
    </row>
    <row r="33" spans="1:25" ht="27" hidden="1" customHeight="1">
      <c r="A33" s="303" t="s">
        <v>548</v>
      </c>
      <c r="B33" s="463" t="s">
        <v>74</v>
      </c>
      <c r="C33" s="296" t="s">
        <v>543</v>
      </c>
      <c r="D33" s="296" t="s">
        <v>14</v>
      </c>
      <c r="E33" s="304"/>
      <c r="F33" s="304"/>
      <c r="G33" s="304"/>
      <c r="H33" s="305"/>
      <c r="I33" s="305"/>
      <c r="J33" s="305"/>
      <c r="K33" s="308"/>
      <c r="L33" s="307"/>
      <c r="M33" s="308"/>
      <c r="N33" s="302">
        <f>N34</f>
        <v>0</v>
      </c>
    </row>
    <row r="34" spans="1:25" ht="24.75" hidden="1" customHeight="1">
      <c r="A34" s="504" t="s">
        <v>62</v>
      </c>
      <c r="B34" s="472" t="s">
        <v>542</v>
      </c>
      <c r="C34" s="327" t="s">
        <v>543</v>
      </c>
      <c r="D34" s="296" t="s">
        <v>544</v>
      </c>
      <c r="E34" s="296" t="s">
        <v>547</v>
      </c>
      <c r="F34" s="296"/>
      <c r="G34" s="296"/>
      <c r="H34" s="296"/>
      <c r="I34" s="296"/>
      <c r="J34" s="296"/>
      <c r="K34" s="296"/>
      <c r="L34" s="296"/>
      <c r="M34" s="296"/>
      <c r="N34" s="302">
        <f>N35</f>
        <v>0</v>
      </c>
      <c r="O34" s="274"/>
      <c r="P34" s="275"/>
    </row>
    <row r="35" spans="1:25" ht="23.25" hidden="1" customHeight="1">
      <c r="A35" s="505" t="s">
        <v>45</v>
      </c>
      <c r="B35" s="507" t="s">
        <v>545</v>
      </c>
      <c r="C35" s="321" t="s">
        <v>543</v>
      </c>
      <c r="D35" s="321" t="s">
        <v>544</v>
      </c>
      <c r="E35" s="321" t="s">
        <v>547</v>
      </c>
      <c r="F35" s="321" t="s">
        <v>337</v>
      </c>
      <c r="G35" s="508"/>
      <c r="H35" s="509"/>
      <c r="I35" s="509"/>
      <c r="J35" s="509"/>
      <c r="K35" s="510"/>
      <c r="L35" s="511"/>
      <c r="M35" s="511"/>
      <c r="N35" s="309">
        <f>N36</f>
        <v>0</v>
      </c>
      <c r="O35" s="276"/>
      <c r="P35" s="277"/>
    </row>
    <row r="36" spans="1:25" ht="30.75" hidden="1" customHeight="1" thickBot="1">
      <c r="A36" s="512" t="s">
        <v>44</v>
      </c>
      <c r="B36" s="513" t="s">
        <v>546</v>
      </c>
      <c r="C36" s="514" t="s">
        <v>543</v>
      </c>
      <c r="D36" s="514" t="s">
        <v>544</v>
      </c>
      <c r="E36" s="514" t="s">
        <v>547</v>
      </c>
      <c r="F36" s="514" t="s">
        <v>252</v>
      </c>
      <c r="G36" s="515"/>
      <c r="H36" s="516"/>
      <c r="I36" s="516"/>
      <c r="J36" s="516"/>
      <c r="K36" s="517"/>
      <c r="L36" s="518"/>
      <c r="M36" s="518"/>
      <c r="N36" s="316">
        <v>0</v>
      </c>
      <c r="O36" s="276"/>
      <c r="P36" s="277"/>
    </row>
    <row r="37" spans="1:25" ht="24.6" thickBot="1">
      <c r="A37" s="519" t="s">
        <v>47</v>
      </c>
      <c r="B37" s="494" t="s">
        <v>608</v>
      </c>
      <c r="C37" s="495" t="s">
        <v>543</v>
      </c>
      <c r="D37" s="495"/>
      <c r="E37" s="495"/>
      <c r="F37" s="495"/>
      <c r="G37" s="520"/>
      <c r="H37" s="521"/>
      <c r="I37" s="521"/>
      <c r="J37" s="521"/>
      <c r="K37" s="522"/>
      <c r="L37" s="523"/>
      <c r="M37" s="523"/>
      <c r="N37" s="357">
        <f>N38</f>
        <v>3339.1</v>
      </c>
      <c r="X37" s="242"/>
    </row>
    <row r="38" spans="1:25" ht="15" customHeight="1" thickBot="1">
      <c r="A38" s="294" t="s">
        <v>164</v>
      </c>
      <c r="B38" s="463" t="s">
        <v>74</v>
      </c>
      <c r="C38" s="295" t="s">
        <v>543</v>
      </c>
      <c r="D38" s="295" t="s">
        <v>14</v>
      </c>
      <c r="E38" s="524"/>
      <c r="F38" s="524"/>
      <c r="G38" s="525"/>
      <c r="H38" s="526"/>
      <c r="I38" s="526"/>
      <c r="J38" s="526"/>
      <c r="K38" s="527"/>
      <c r="L38" s="528"/>
      <c r="M38" s="528"/>
      <c r="N38" s="369">
        <f>N39</f>
        <v>3339.1</v>
      </c>
      <c r="P38" s="242" t="e">
        <f>#REF!</f>
        <v>#REF!</v>
      </c>
      <c r="Q38" s="242"/>
      <c r="R38" s="242"/>
    </row>
    <row r="39" spans="1:25" ht="22.8">
      <c r="A39" s="529" t="s">
        <v>62</v>
      </c>
      <c r="B39" s="530" t="s">
        <v>609</v>
      </c>
      <c r="C39" s="471" t="s">
        <v>543</v>
      </c>
      <c r="D39" s="471" t="s">
        <v>544</v>
      </c>
      <c r="E39" s="471" t="s">
        <v>610</v>
      </c>
      <c r="F39" s="471"/>
      <c r="G39" s="531"/>
      <c r="H39" s="532"/>
      <c r="I39" s="532"/>
      <c r="J39" s="532"/>
      <c r="K39" s="533"/>
      <c r="L39" s="534"/>
      <c r="M39" s="534"/>
      <c r="N39" s="385">
        <f>N40+N41</f>
        <v>3339.1</v>
      </c>
      <c r="P39" s="242">
        <f>N39+N11+N15-N54-N57</f>
        <v>6731.1</v>
      </c>
      <c r="Y39" s="242"/>
    </row>
    <row r="40" spans="1:25" s="2" customFormat="1" ht="39.75" customHeight="1">
      <c r="A40" s="529" t="s">
        <v>45</v>
      </c>
      <c r="B40" s="320" t="s">
        <v>595</v>
      </c>
      <c r="C40" s="471" t="s">
        <v>543</v>
      </c>
      <c r="D40" s="471" t="s">
        <v>544</v>
      </c>
      <c r="E40" s="471" t="s">
        <v>610</v>
      </c>
      <c r="F40" s="471" t="s">
        <v>332</v>
      </c>
      <c r="G40" s="531"/>
      <c r="H40" s="532"/>
      <c r="I40" s="532"/>
      <c r="J40" s="532"/>
      <c r="K40" s="533"/>
      <c r="L40" s="534"/>
      <c r="M40" s="534"/>
      <c r="N40" s="535">
        <v>1022</v>
      </c>
      <c r="P40" s="119" t="e">
        <f>P37-P38</f>
        <v>#REF!</v>
      </c>
    </row>
    <row r="41" spans="1:25" ht="27.75" customHeight="1" thickBot="1">
      <c r="A41" s="529" t="s">
        <v>63</v>
      </c>
      <c r="B41" s="320" t="s">
        <v>597</v>
      </c>
      <c r="C41" s="471" t="s">
        <v>543</v>
      </c>
      <c r="D41" s="471" t="s">
        <v>544</v>
      </c>
      <c r="E41" s="471" t="s">
        <v>610</v>
      </c>
      <c r="F41" s="471" t="s">
        <v>252</v>
      </c>
      <c r="G41" s="531"/>
      <c r="H41" s="532"/>
      <c r="I41" s="532"/>
      <c r="J41" s="532"/>
      <c r="K41" s="533"/>
      <c r="L41" s="534"/>
      <c r="M41" s="534"/>
      <c r="N41" s="385">
        <v>2317.1</v>
      </c>
      <c r="P41" s="242" t="e">
        <f>P38-P39</f>
        <v>#REF!</v>
      </c>
    </row>
    <row r="42" spans="1:25" ht="36.6" thickBot="1">
      <c r="A42" s="519" t="s">
        <v>548</v>
      </c>
      <c r="B42" s="494" t="s">
        <v>174</v>
      </c>
      <c r="C42" s="495" t="s">
        <v>138</v>
      </c>
      <c r="D42" s="495"/>
      <c r="E42" s="495"/>
      <c r="F42" s="495"/>
      <c r="G42" s="295"/>
      <c r="H42" s="359" t="e">
        <f>H43+#REF!+#REF!</f>
        <v>#REF!</v>
      </c>
      <c r="I42" s="359" t="e">
        <f>I43+#REF!+#REF!</f>
        <v>#REF!</v>
      </c>
      <c r="J42" s="359" t="e">
        <f>J43+#REF!+#REF!</f>
        <v>#REF!</v>
      </c>
      <c r="K42" s="497" t="e">
        <f>K43+K106+K132+K182+K194+K215+K227+K239+K122</f>
        <v>#REF!</v>
      </c>
      <c r="L42" s="497" t="e">
        <f>L43+L106+L132+L182+L194+L215+L227+L239+L122</f>
        <v>#REF!</v>
      </c>
      <c r="M42" s="497" t="e">
        <f>M43+M106+M132+M182+M194+M215+M227+M239+M122</f>
        <v>#REF!</v>
      </c>
      <c r="N42" s="498">
        <f>N43+N106+N114+N132+N182+N194+N217+N224+N230+N239</f>
        <v>137537.89999999997</v>
      </c>
    </row>
    <row r="43" spans="1:25" ht="29.25" customHeight="1">
      <c r="A43" s="294" t="s">
        <v>164</v>
      </c>
      <c r="B43" s="463" t="s">
        <v>74</v>
      </c>
      <c r="C43" s="295" t="s">
        <v>138</v>
      </c>
      <c r="D43" s="295" t="s">
        <v>14</v>
      </c>
      <c r="E43" s="295"/>
      <c r="F43" s="295"/>
      <c r="G43" s="296"/>
      <c r="H43" s="297">
        <f>H44+H48+H51</f>
        <v>8904.7000000000007</v>
      </c>
      <c r="I43" s="297">
        <f>I44+I48</f>
        <v>5717.9000000000005</v>
      </c>
      <c r="J43" s="297">
        <f>J44+J48</f>
        <v>8892</v>
      </c>
      <c r="K43" s="298" t="e">
        <f>K44+K68+K72</f>
        <v>#REF!</v>
      </c>
      <c r="L43" s="298" t="e">
        <f>L44+L68+L72</f>
        <v>#REF!</v>
      </c>
      <c r="M43" s="298" t="e">
        <f>M44+M68+M72</f>
        <v>#REF!</v>
      </c>
      <c r="N43" s="536">
        <f>N44+N68+N72</f>
        <v>12371.099999999999</v>
      </c>
      <c r="X43" s="242"/>
      <c r="Y43" s="242"/>
    </row>
    <row r="44" spans="1:25" ht="27.75" customHeight="1">
      <c r="A44" s="537" t="s">
        <v>8</v>
      </c>
      <c r="B44" s="376" t="s">
        <v>251</v>
      </c>
      <c r="C44" s="296" t="s">
        <v>138</v>
      </c>
      <c r="D44" s="296" t="s">
        <v>46</v>
      </c>
      <c r="E44" s="296"/>
      <c r="F44" s="296"/>
      <c r="G44" s="304"/>
      <c r="H44" s="305">
        <f>H46</f>
        <v>812</v>
      </c>
      <c r="I44" s="305">
        <f>I46</f>
        <v>615.29999999999995</v>
      </c>
      <c r="J44" s="305">
        <f>J46</f>
        <v>812</v>
      </c>
      <c r="K44" s="301" t="e">
        <f>K46+K49+K59</f>
        <v>#REF!</v>
      </c>
      <c r="L44" s="301" t="e">
        <f>L46+L49+L59</f>
        <v>#REF!</v>
      </c>
      <c r="M44" s="301" t="e">
        <f>M46+M49+M59</f>
        <v>#REF!</v>
      </c>
      <c r="N44" s="302">
        <f>N45+N63</f>
        <v>9925.4999999999982</v>
      </c>
    </row>
    <row r="45" spans="1:25" ht="34.200000000000003">
      <c r="A45" s="537" t="s">
        <v>45</v>
      </c>
      <c r="B45" s="376" t="s">
        <v>495</v>
      </c>
      <c r="C45" s="296" t="s">
        <v>138</v>
      </c>
      <c r="D45" s="296" t="s">
        <v>46</v>
      </c>
      <c r="E45" s="296" t="s">
        <v>455</v>
      </c>
      <c r="F45" s="296"/>
      <c r="G45" s="296"/>
      <c r="H45" s="297">
        <v>812</v>
      </c>
      <c r="I45" s="297">
        <v>615.29999999999995</v>
      </c>
      <c r="J45" s="297">
        <v>812</v>
      </c>
      <c r="K45" s="301">
        <f t="shared" ref="K45:N46" si="2">K47</f>
        <v>941.8</v>
      </c>
      <c r="L45" s="301">
        <f t="shared" si="2"/>
        <v>625.6</v>
      </c>
      <c r="M45" s="301">
        <f t="shared" si="2"/>
        <v>941.8</v>
      </c>
      <c r="N45" s="302">
        <f>N49+N56</f>
        <v>9025.0999999999985</v>
      </c>
    </row>
    <row r="46" spans="1:25" ht="22.8">
      <c r="A46" s="537" t="s">
        <v>45</v>
      </c>
      <c r="B46" s="376" t="s">
        <v>496</v>
      </c>
      <c r="C46" s="296" t="s">
        <v>138</v>
      </c>
      <c r="D46" s="296" t="s">
        <v>46</v>
      </c>
      <c r="E46" s="296" t="s">
        <v>493</v>
      </c>
      <c r="F46" s="296"/>
      <c r="G46" s="296"/>
      <c r="H46" s="297">
        <v>812</v>
      </c>
      <c r="I46" s="297">
        <v>615.29999999999995</v>
      </c>
      <c r="J46" s="297">
        <v>812</v>
      </c>
      <c r="K46" s="301">
        <f t="shared" si="2"/>
        <v>941.8</v>
      </c>
      <c r="L46" s="301">
        <f t="shared" si="2"/>
        <v>625.6</v>
      </c>
      <c r="M46" s="301">
        <f t="shared" si="2"/>
        <v>941.8</v>
      </c>
      <c r="N46" s="302">
        <f t="shared" si="2"/>
        <v>1326</v>
      </c>
    </row>
    <row r="47" spans="1:25" ht="27" customHeight="1">
      <c r="A47" s="505" t="s">
        <v>44</v>
      </c>
      <c r="B47" s="378" t="s">
        <v>335</v>
      </c>
      <c r="C47" s="304" t="s">
        <v>138</v>
      </c>
      <c r="D47" s="304" t="s">
        <v>46</v>
      </c>
      <c r="E47" s="304" t="s">
        <v>493</v>
      </c>
      <c r="F47" s="304" t="s">
        <v>331</v>
      </c>
      <c r="G47" s="304"/>
      <c r="H47" s="305">
        <f t="shared" ref="H47:J48" si="3">H48</f>
        <v>8080.0000000000009</v>
      </c>
      <c r="I47" s="305">
        <f t="shared" si="3"/>
        <v>5102.6000000000004</v>
      </c>
      <c r="J47" s="305">
        <f t="shared" si="3"/>
        <v>8080</v>
      </c>
      <c r="K47" s="306">
        <v>941.8</v>
      </c>
      <c r="L47" s="305">
        <v>625.6</v>
      </c>
      <c r="M47" s="305">
        <v>941.8</v>
      </c>
      <c r="N47" s="309">
        <f>N48</f>
        <v>1326</v>
      </c>
    </row>
    <row r="48" spans="1:25" ht="30" customHeight="1">
      <c r="A48" s="505" t="s">
        <v>339</v>
      </c>
      <c r="B48" s="378" t="s">
        <v>336</v>
      </c>
      <c r="C48" s="304" t="s">
        <v>138</v>
      </c>
      <c r="D48" s="304" t="s">
        <v>46</v>
      </c>
      <c r="E48" s="304" t="s">
        <v>493</v>
      </c>
      <c r="F48" s="304" t="s">
        <v>332</v>
      </c>
      <c r="G48" s="304"/>
      <c r="H48" s="305">
        <f t="shared" si="3"/>
        <v>8080.0000000000009</v>
      </c>
      <c r="I48" s="305">
        <f t="shared" si="3"/>
        <v>5102.6000000000004</v>
      </c>
      <c r="J48" s="305">
        <f t="shared" si="3"/>
        <v>8080</v>
      </c>
      <c r="K48" s="306">
        <v>941.8</v>
      </c>
      <c r="L48" s="305">
        <v>625.6</v>
      </c>
      <c r="M48" s="305">
        <v>941.8</v>
      </c>
      <c r="N48" s="309">
        <v>1326</v>
      </c>
    </row>
    <row r="49" spans="1:14" ht="17.25" customHeight="1">
      <c r="A49" s="504" t="s">
        <v>63</v>
      </c>
      <c r="B49" s="472" t="s">
        <v>175</v>
      </c>
      <c r="C49" s="296" t="s">
        <v>138</v>
      </c>
      <c r="D49" s="296" t="s">
        <v>46</v>
      </c>
      <c r="E49" s="296" t="s">
        <v>494</v>
      </c>
      <c r="F49" s="296"/>
      <c r="G49" s="296"/>
      <c r="H49" s="297">
        <f>[6]роспись!H22</f>
        <v>8080.0000000000009</v>
      </c>
      <c r="I49" s="297">
        <v>5102.6000000000004</v>
      </c>
      <c r="J49" s="297">
        <v>8080</v>
      </c>
      <c r="K49" s="301" t="e">
        <f>K51+K53</f>
        <v>#REF!</v>
      </c>
      <c r="L49" s="301" t="e">
        <f>L51+L53</f>
        <v>#REF!</v>
      </c>
      <c r="M49" s="301" t="e">
        <f>M51+M53</f>
        <v>#REF!</v>
      </c>
      <c r="N49" s="302">
        <f>N50+N52+N54</f>
        <v>8578.1999999999989</v>
      </c>
    </row>
    <row r="50" spans="1:14" ht="20.25" customHeight="1">
      <c r="A50" s="538" t="s">
        <v>178</v>
      </c>
      <c r="B50" s="378" t="s">
        <v>335</v>
      </c>
      <c r="C50" s="304" t="s">
        <v>138</v>
      </c>
      <c r="D50" s="304" t="s">
        <v>46</v>
      </c>
      <c r="E50" s="304" t="s">
        <v>494</v>
      </c>
      <c r="F50" s="304" t="s">
        <v>331</v>
      </c>
      <c r="G50" s="321" t="s">
        <v>77</v>
      </c>
      <c r="H50" s="322">
        <f>H51</f>
        <v>12.7</v>
      </c>
      <c r="I50" s="322">
        <f>I51</f>
        <v>0</v>
      </c>
      <c r="J50" s="322" t="str">
        <f>J51</f>
        <v>12,7</v>
      </c>
      <c r="K50" s="306">
        <v>8250.9</v>
      </c>
      <c r="L50" s="322">
        <v>5168.5</v>
      </c>
      <c r="M50" s="322">
        <v>8250.9</v>
      </c>
      <c r="N50" s="323">
        <f>N51</f>
        <v>7023.4</v>
      </c>
    </row>
    <row r="51" spans="1:14" ht="18.75" customHeight="1">
      <c r="A51" s="538" t="s">
        <v>340</v>
      </c>
      <c r="B51" s="378" t="s">
        <v>336</v>
      </c>
      <c r="C51" s="304" t="s">
        <v>138</v>
      </c>
      <c r="D51" s="304" t="s">
        <v>46</v>
      </c>
      <c r="E51" s="304" t="s">
        <v>494</v>
      </c>
      <c r="F51" s="304" t="s">
        <v>332</v>
      </c>
      <c r="G51" s="321" t="s">
        <v>77</v>
      </c>
      <c r="H51" s="322">
        <f>H53</f>
        <v>12.7</v>
      </c>
      <c r="I51" s="322">
        <f>I53</f>
        <v>0</v>
      </c>
      <c r="J51" s="322" t="str">
        <f>J53</f>
        <v>12,7</v>
      </c>
      <c r="K51" s="306">
        <v>8250.9</v>
      </c>
      <c r="L51" s="322">
        <v>5168.5</v>
      </c>
      <c r="M51" s="322">
        <v>8250.9</v>
      </c>
      <c r="N51" s="539">
        <f>5697.4+1326</f>
        <v>7023.4</v>
      </c>
    </row>
    <row r="52" spans="1:14" ht="20.25" customHeight="1">
      <c r="A52" s="538" t="s">
        <v>306</v>
      </c>
      <c r="B52" s="377" t="s">
        <v>338</v>
      </c>
      <c r="C52" s="304" t="s">
        <v>138</v>
      </c>
      <c r="D52" s="304" t="s">
        <v>46</v>
      </c>
      <c r="E52" s="304" t="s">
        <v>494</v>
      </c>
      <c r="F52" s="304" t="s">
        <v>337</v>
      </c>
      <c r="G52" s="321" t="s">
        <v>77</v>
      </c>
      <c r="H52" s="322" t="e">
        <f>[6]роспись!H36</f>
        <v>#REF!</v>
      </c>
      <c r="I52" s="322"/>
      <c r="J52" s="322" t="s">
        <v>192</v>
      </c>
      <c r="K52" s="306" t="e">
        <f>K53+#REF!</f>
        <v>#REF!</v>
      </c>
      <c r="L52" s="306" t="e">
        <f>L53+#REF!</f>
        <v>#REF!</v>
      </c>
      <c r="M52" s="306" t="e">
        <f>M53+#REF!</f>
        <v>#REF!</v>
      </c>
      <c r="N52" s="309">
        <f>N53</f>
        <v>1534.8</v>
      </c>
    </row>
    <row r="53" spans="1:14" ht="15.75" customHeight="1">
      <c r="A53" s="538" t="s">
        <v>307</v>
      </c>
      <c r="B53" s="378" t="s">
        <v>305</v>
      </c>
      <c r="C53" s="304" t="s">
        <v>138</v>
      </c>
      <c r="D53" s="304" t="s">
        <v>46</v>
      </c>
      <c r="E53" s="304" t="s">
        <v>494</v>
      </c>
      <c r="F53" s="304" t="s">
        <v>252</v>
      </c>
      <c r="G53" s="321" t="s">
        <v>77</v>
      </c>
      <c r="H53" s="322">
        <f>[6]роспись!H37</f>
        <v>12.7</v>
      </c>
      <c r="I53" s="322"/>
      <c r="J53" s="322" t="s">
        <v>192</v>
      </c>
      <c r="K53" s="306" t="e">
        <f>#REF!+#REF!</f>
        <v>#REF!</v>
      </c>
      <c r="L53" s="306" t="e">
        <f>#REF!+#REF!</f>
        <v>#REF!</v>
      </c>
      <c r="M53" s="306" t="e">
        <f>#REF!+#REF!</f>
        <v>#REF!</v>
      </c>
      <c r="N53" s="309">
        <v>1534.8</v>
      </c>
    </row>
    <row r="54" spans="1:14" ht="51" customHeight="1">
      <c r="A54" s="538" t="s">
        <v>448</v>
      </c>
      <c r="B54" s="377" t="s">
        <v>343</v>
      </c>
      <c r="C54" s="540" t="s">
        <v>138</v>
      </c>
      <c r="D54" s="540" t="s">
        <v>46</v>
      </c>
      <c r="E54" s="304" t="s">
        <v>494</v>
      </c>
      <c r="F54" s="304" t="s">
        <v>342</v>
      </c>
      <c r="G54" s="321" t="s">
        <v>77</v>
      </c>
      <c r="H54" s="322" t="e">
        <f>[6]роспись!H38</f>
        <v>#REF!</v>
      </c>
      <c r="I54" s="322"/>
      <c r="J54" s="322" t="s">
        <v>192</v>
      </c>
      <c r="K54" s="306" t="e">
        <f>K55+#REF!</f>
        <v>#REF!</v>
      </c>
      <c r="L54" s="306" t="e">
        <f>L55+#REF!</f>
        <v>#REF!</v>
      </c>
      <c r="M54" s="306" t="e">
        <f>M55+#REF!</f>
        <v>#REF!</v>
      </c>
      <c r="N54" s="499">
        <f>N55</f>
        <v>20</v>
      </c>
    </row>
    <row r="55" spans="1:14" ht="25.5" customHeight="1">
      <c r="A55" s="538" t="s">
        <v>449</v>
      </c>
      <c r="B55" s="501" t="s">
        <v>450</v>
      </c>
      <c r="C55" s="540" t="s">
        <v>138</v>
      </c>
      <c r="D55" s="540" t="s">
        <v>46</v>
      </c>
      <c r="E55" s="304" t="s">
        <v>494</v>
      </c>
      <c r="F55" s="304" t="s">
        <v>344</v>
      </c>
      <c r="G55" s="321" t="s">
        <v>77</v>
      </c>
      <c r="H55" s="322" t="e">
        <f>[6]роспись!H39</f>
        <v>#REF!</v>
      </c>
      <c r="I55" s="322"/>
      <c r="J55" s="322" t="s">
        <v>192</v>
      </c>
      <c r="K55" s="306" t="e">
        <f>#REF!+#REF!</f>
        <v>#REF!</v>
      </c>
      <c r="L55" s="306" t="e">
        <f>#REF!+#REF!</f>
        <v>#REF!</v>
      </c>
      <c r="M55" s="306" t="e">
        <f>#REF!+#REF!</f>
        <v>#REF!</v>
      </c>
      <c r="N55" s="309">
        <v>20</v>
      </c>
    </row>
    <row r="56" spans="1:14" ht="27.75" customHeight="1">
      <c r="A56" s="504" t="s">
        <v>241</v>
      </c>
      <c r="B56" s="541" t="s">
        <v>528</v>
      </c>
      <c r="C56" s="508" t="s">
        <v>138</v>
      </c>
      <c r="D56" s="508" t="s">
        <v>46</v>
      </c>
      <c r="E56" s="296" t="s">
        <v>531</v>
      </c>
      <c r="F56" s="296"/>
      <c r="G56" s="327"/>
      <c r="H56" s="328"/>
      <c r="I56" s="328"/>
      <c r="J56" s="328"/>
      <c r="K56" s="301"/>
      <c r="L56" s="301"/>
      <c r="M56" s="301"/>
      <c r="N56" s="502">
        <f>N57</f>
        <v>446.9</v>
      </c>
    </row>
    <row r="57" spans="1:14" ht="12.6">
      <c r="A57" s="538" t="s">
        <v>341</v>
      </c>
      <c r="B57" s="413" t="s">
        <v>529</v>
      </c>
      <c r="C57" s="540" t="s">
        <v>138</v>
      </c>
      <c r="D57" s="540" t="s">
        <v>46</v>
      </c>
      <c r="E57" s="304" t="s">
        <v>531</v>
      </c>
      <c r="F57" s="304" t="s">
        <v>331</v>
      </c>
      <c r="G57" s="321"/>
      <c r="H57" s="322"/>
      <c r="I57" s="322"/>
      <c r="J57" s="322"/>
      <c r="K57" s="306"/>
      <c r="L57" s="306"/>
      <c r="M57" s="306"/>
      <c r="N57" s="309">
        <f>N58</f>
        <v>446.9</v>
      </c>
    </row>
    <row r="58" spans="1:14" ht="28.5" customHeight="1">
      <c r="A58" s="538" t="s">
        <v>351</v>
      </c>
      <c r="B58" s="272" t="s">
        <v>530</v>
      </c>
      <c r="C58" s="540" t="s">
        <v>138</v>
      </c>
      <c r="D58" s="540" t="s">
        <v>46</v>
      </c>
      <c r="E58" s="304" t="s">
        <v>531</v>
      </c>
      <c r="F58" s="304" t="s">
        <v>332</v>
      </c>
      <c r="G58" s="321"/>
      <c r="H58" s="322"/>
      <c r="I58" s="322"/>
      <c r="J58" s="322"/>
      <c r="K58" s="306"/>
      <c r="L58" s="306"/>
      <c r="M58" s="306"/>
      <c r="N58" s="309">
        <v>446.9</v>
      </c>
    </row>
    <row r="59" spans="1:14" ht="48.75" customHeight="1">
      <c r="A59" s="504" t="s">
        <v>409</v>
      </c>
      <c r="B59" s="472" t="s">
        <v>505</v>
      </c>
      <c r="C59" s="327" t="s">
        <v>138</v>
      </c>
      <c r="D59" s="327" t="s">
        <v>182</v>
      </c>
      <c r="E59" s="327" t="s">
        <v>506</v>
      </c>
      <c r="F59" s="327"/>
      <c r="G59" s="327"/>
      <c r="H59" s="328">
        <v>50</v>
      </c>
      <c r="I59" s="297"/>
      <c r="J59" s="297"/>
      <c r="K59" s="329" t="e">
        <f>#REF!</f>
        <v>#REF!</v>
      </c>
      <c r="L59" s="329" t="e">
        <f>#REF!</f>
        <v>#REF!</v>
      </c>
      <c r="M59" s="329">
        <v>5</v>
      </c>
      <c r="N59" s="330">
        <f>N60</f>
        <v>7.8</v>
      </c>
    </row>
    <row r="60" spans="1:14" ht="60">
      <c r="A60" s="538" t="s">
        <v>410</v>
      </c>
      <c r="B60" s="377" t="s">
        <v>338</v>
      </c>
      <c r="C60" s="304" t="s">
        <v>138</v>
      </c>
      <c r="D60" s="304" t="s">
        <v>182</v>
      </c>
      <c r="E60" s="321" t="s">
        <v>506</v>
      </c>
      <c r="F60" s="304" t="s">
        <v>337</v>
      </c>
      <c r="G60" s="321" t="s">
        <v>77</v>
      </c>
      <c r="H60" s="322" t="e">
        <f>[6]роспись!H39</f>
        <v>#REF!</v>
      </c>
      <c r="I60" s="322"/>
      <c r="J60" s="322" t="s">
        <v>192</v>
      </c>
      <c r="K60" s="306" t="e">
        <f>K61+#REF!</f>
        <v>#REF!</v>
      </c>
      <c r="L60" s="306" t="e">
        <f>L61+#REF!</f>
        <v>#REF!</v>
      </c>
      <c r="M60" s="306" t="e">
        <f>M61+#REF!</f>
        <v>#REF!</v>
      </c>
      <c r="N60" s="309">
        <f>N61</f>
        <v>7.8</v>
      </c>
    </row>
    <row r="61" spans="1:14" ht="26.25" customHeight="1">
      <c r="A61" s="538" t="s">
        <v>411</v>
      </c>
      <c r="B61" s="378" t="s">
        <v>305</v>
      </c>
      <c r="C61" s="304" t="s">
        <v>138</v>
      </c>
      <c r="D61" s="304" t="s">
        <v>182</v>
      </c>
      <c r="E61" s="321" t="s">
        <v>506</v>
      </c>
      <c r="F61" s="304" t="s">
        <v>252</v>
      </c>
      <c r="G61" s="321" t="s">
        <v>77</v>
      </c>
      <c r="H61" s="322" t="e">
        <f>[6]роспись!H40</f>
        <v>#REF!</v>
      </c>
      <c r="I61" s="322"/>
      <c r="J61" s="322" t="s">
        <v>192</v>
      </c>
      <c r="K61" s="306" t="e">
        <f>#REF!+#REF!</f>
        <v>#REF!</v>
      </c>
      <c r="L61" s="306" t="e">
        <f>#REF!+#REF!</f>
        <v>#REF!</v>
      </c>
      <c r="M61" s="306" t="e">
        <f>#REF!+#REF!</f>
        <v>#REF!</v>
      </c>
      <c r="N61" s="309">
        <v>7.8</v>
      </c>
    </row>
    <row r="62" spans="1:14" ht="26.25" customHeight="1">
      <c r="A62" s="538" t="s">
        <v>411</v>
      </c>
      <c r="B62" s="378" t="s">
        <v>305</v>
      </c>
      <c r="C62" s="304" t="s">
        <v>138</v>
      </c>
      <c r="D62" s="304" t="s">
        <v>182</v>
      </c>
      <c r="E62" s="321" t="s">
        <v>506</v>
      </c>
      <c r="F62" s="304" t="s">
        <v>252</v>
      </c>
      <c r="G62" s="321" t="s">
        <v>77</v>
      </c>
      <c r="H62" s="322" t="e">
        <f>[6]роспись!H41</f>
        <v>#REF!</v>
      </c>
      <c r="I62" s="322"/>
      <c r="J62" s="322" t="s">
        <v>192</v>
      </c>
      <c r="K62" s="306" t="e">
        <f>#REF!+#REF!</f>
        <v>#REF!</v>
      </c>
      <c r="L62" s="306" t="e">
        <f>#REF!+#REF!</f>
        <v>#REF!</v>
      </c>
      <c r="M62" s="306" t="e">
        <f>#REF!+#REF!</f>
        <v>#REF!</v>
      </c>
      <c r="N62" s="309">
        <v>7.8</v>
      </c>
    </row>
    <row r="63" spans="1:14" ht="22.8">
      <c r="A63" s="504" t="s">
        <v>550</v>
      </c>
      <c r="B63" s="472" t="s">
        <v>176</v>
      </c>
      <c r="C63" s="296" t="s">
        <v>138</v>
      </c>
      <c r="D63" s="296" t="s">
        <v>46</v>
      </c>
      <c r="E63" s="327" t="s">
        <v>508</v>
      </c>
      <c r="F63" s="296"/>
      <c r="G63" s="335"/>
      <c r="H63" s="336"/>
      <c r="I63" s="337"/>
      <c r="J63" s="337"/>
      <c r="K63" s="301">
        <v>657.2</v>
      </c>
      <c r="L63" s="301">
        <v>424.8</v>
      </c>
      <c r="M63" s="301">
        <v>657.2</v>
      </c>
      <c r="N63" s="502">
        <f>N64+N66</f>
        <v>900.4</v>
      </c>
    </row>
    <row r="64" spans="1:14" ht="48">
      <c r="A64" s="538" t="s">
        <v>551</v>
      </c>
      <c r="B64" s="378" t="s">
        <v>335</v>
      </c>
      <c r="C64" s="304" t="s">
        <v>138</v>
      </c>
      <c r="D64" s="304" t="s">
        <v>46</v>
      </c>
      <c r="E64" s="321" t="s">
        <v>508</v>
      </c>
      <c r="F64" s="304" t="s">
        <v>331</v>
      </c>
      <c r="G64" s="331"/>
      <c r="H64" s="332"/>
      <c r="I64" s="333"/>
      <c r="J64" s="333"/>
      <c r="K64" s="306"/>
      <c r="L64" s="306"/>
      <c r="M64" s="306"/>
      <c r="N64" s="309">
        <f>N65</f>
        <v>829.8</v>
      </c>
    </row>
    <row r="65" spans="1:20" ht="18" customHeight="1">
      <c r="A65" s="538" t="s">
        <v>552</v>
      </c>
      <c r="B65" s="378" t="s">
        <v>336</v>
      </c>
      <c r="C65" s="304" t="s">
        <v>138</v>
      </c>
      <c r="D65" s="304" t="s">
        <v>46</v>
      </c>
      <c r="E65" s="321" t="s">
        <v>508</v>
      </c>
      <c r="F65" s="304" t="s">
        <v>332</v>
      </c>
      <c r="G65" s="331"/>
      <c r="H65" s="332"/>
      <c r="I65" s="333"/>
      <c r="J65" s="333"/>
      <c r="K65" s="306"/>
      <c r="L65" s="306"/>
      <c r="M65" s="306"/>
      <c r="N65" s="309">
        <f>'[2]Функц.2020 (прил 3) '!$L$50</f>
        <v>829.8</v>
      </c>
    </row>
    <row r="66" spans="1:20" ht="15" customHeight="1">
      <c r="A66" s="538" t="s">
        <v>562</v>
      </c>
      <c r="B66" s="377" t="s">
        <v>338</v>
      </c>
      <c r="C66" s="304" t="s">
        <v>138</v>
      </c>
      <c r="D66" s="304" t="s">
        <v>46</v>
      </c>
      <c r="E66" s="321" t="s">
        <v>508</v>
      </c>
      <c r="F66" s="304" t="s">
        <v>337</v>
      </c>
      <c r="G66" s="331"/>
      <c r="H66" s="332"/>
      <c r="I66" s="333"/>
      <c r="J66" s="333"/>
      <c r="K66" s="306"/>
      <c r="L66" s="306"/>
      <c r="M66" s="306"/>
      <c r="N66" s="309">
        <f>N67</f>
        <v>70.599999999999994</v>
      </c>
    </row>
    <row r="67" spans="1:20" ht="17.25" customHeight="1">
      <c r="A67" s="538" t="s">
        <v>563</v>
      </c>
      <c r="B67" s="378" t="s">
        <v>305</v>
      </c>
      <c r="C67" s="304" t="s">
        <v>138</v>
      </c>
      <c r="D67" s="304" t="s">
        <v>46</v>
      </c>
      <c r="E67" s="321" t="s">
        <v>508</v>
      </c>
      <c r="F67" s="304" t="s">
        <v>252</v>
      </c>
      <c r="G67" s="331"/>
      <c r="H67" s="332"/>
      <c r="I67" s="333"/>
      <c r="J67" s="333"/>
      <c r="K67" s="306"/>
      <c r="L67" s="306"/>
      <c r="M67" s="306"/>
      <c r="N67" s="309">
        <f>'[2]Функц.2020 (прил 3) '!$L$52</f>
        <v>70.599999999999994</v>
      </c>
    </row>
    <row r="68" spans="1:20" ht="39" hidden="1" customHeight="1">
      <c r="A68" s="542" t="s">
        <v>161</v>
      </c>
      <c r="B68" s="472" t="s">
        <v>304</v>
      </c>
      <c r="C68" s="296" t="s">
        <v>138</v>
      </c>
      <c r="D68" s="296" t="s">
        <v>181</v>
      </c>
      <c r="E68" s="296"/>
      <c r="F68" s="296"/>
      <c r="G68" s="304"/>
      <c r="H68" s="305">
        <f>H69</f>
        <v>80</v>
      </c>
      <c r="I68" s="305">
        <f t="shared" ref="I68:N68" si="4">I69</f>
        <v>69.900000000000006</v>
      </c>
      <c r="J68" s="305">
        <f t="shared" si="4"/>
        <v>80</v>
      </c>
      <c r="K68" s="338">
        <f t="shared" si="4"/>
        <v>50</v>
      </c>
      <c r="L68" s="338">
        <f t="shared" si="4"/>
        <v>0</v>
      </c>
      <c r="M68" s="338">
        <f t="shared" si="4"/>
        <v>0</v>
      </c>
      <c r="N68" s="502">
        <f t="shared" si="4"/>
        <v>20</v>
      </c>
    </row>
    <row r="69" spans="1:20" ht="35.25" hidden="1" customHeight="1">
      <c r="A69" s="542" t="s">
        <v>177</v>
      </c>
      <c r="B69" s="376" t="s">
        <v>166</v>
      </c>
      <c r="C69" s="296" t="s">
        <v>138</v>
      </c>
      <c r="D69" s="327" t="s">
        <v>181</v>
      </c>
      <c r="E69" s="327" t="s">
        <v>452</v>
      </c>
      <c r="F69" s="327"/>
      <c r="G69" s="296"/>
      <c r="H69" s="297">
        <v>80</v>
      </c>
      <c r="I69" s="297">
        <v>69.900000000000006</v>
      </c>
      <c r="J69" s="297">
        <v>80</v>
      </c>
      <c r="K69" s="329">
        <f>K71</f>
        <v>50</v>
      </c>
      <c r="L69" s="329">
        <f>L71</f>
        <v>0</v>
      </c>
      <c r="M69" s="329">
        <f>M71</f>
        <v>0</v>
      </c>
      <c r="N69" s="330">
        <f>N71</f>
        <v>20</v>
      </c>
    </row>
    <row r="70" spans="1:20" ht="30.75" hidden="1" customHeight="1">
      <c r="A70" s="543" t="s">
        <v>179</v>
      </c>
      <c r="B70" s="249" t="s">
        <v>343</v>
      </c>
      <c r="C70" s="304" t="s">
        <v>138</v>
      </c>
      <c r="D70" s="321" t="s">
        <v>181</v>
      </c>
      <c r="E70" s="321" t="s">
        <v>452</v>
      </c>
      <c r="F70" s="321" t="s">
        <v>342</v>
      </c>
      <c r="G70" s="296"/>
      <c r="H70" s="339">
        <f t="shared" ref="H70:J71" si="5">H71</f>
        <v>100</v>
      </c>
      <c r="I70" s="339">
        <f t="shared" si="5"/>
        <v>0</v>
      </c>
      <c r="J70" s="339">
        <f t="shared" si="5"/>
        <v>100</v>
      </c>
      <c r="K70" s="306">
        <v>50</v>
      </c>
      <c r="L70" s="339"/>
      <c r="M70" s="339">
        <v>0</v>
      </c>
      <c r="N70" s="309">
        <f>N71</f>
        <v>20</v>
      </c>
    </row>
    <row r="71" spans="1:20" ht="14.25" customHeight="1">
      <c r="A71" s="543" t="s">
        <v>350</v>
      </c>
      <c r="B71" s="378" t="s">
        <v>253</v>
      </c>
      <c r="C71" s="304" t="s">
        <v>138</v>
      </c>
      <c r="D71" s="321" t="s">
        <v>181</v>
      </c>
      <c r="E71" s="321" t="s">
        <v>452</v>
      </c>
      <c r="F71" s="321" t="s">
        <v>254</v>
      </c>
      <c r="G71" s="296"/>
      <c r="H71" s="339">
        <f t="shared" si="5"/>
        <v>100</v>
      </c>
      <c r="I71" s="339">
        <f t="shared" si="5"/>
        <v>0</v>
      </c>
      <c r="J71" s="339">
        <f t="shared" si="5"/>
        <v>100</v>
      </c>
      <c r="K71" s="306">
        <v>50</v>
      </c>
      <c r="L71" s="339"/>
      <c r="M71" s="339">
        <v>0</v>
      </c>
      <c r="N71" s="309">
        <v>20</v>
      </c>
    </row>
    <row r="72" spans="1:20" ht="27" customHeight="1">
      <c r="A72" s="504" t="s">
        <v>230</v>
      </c>
      <c r="B72" s="472" t="s">
        <v>30</v>
      </c>
      <c r="C72" s="296" t="s">
        <v>138</v>
      </c>
      <c r="D72" s="296" t="s">
        <v>182</v>
      </c>
      <c r="E72" s="296"/>
      <c r="F72" s="296"/>
      <c r="G72" s="304"/>
      <c r="H72" s="305">
        <v>100</v>
      </c>
      <c r="I72" s="305"/>
      <c r="J72" s="305">
        <v>100</v>
      </c>
      <c r="K72" s="338" t="e">
        <f>#REF!+K73+K85+K30+K97+K94</f>
        <v>#REF!</v>
      </c>
      <c r="L72" s="338" t="e">
        <f>#REF!+L73+L85+L30+L97+L94</f>
        <v>#REF!</v>
      </c>
      <c r="M72" s="338" t="e">
        <f>#REF!+M73+M85+M30+M97+M94</f>
        <v>#REF!</v>
      </c>
      <c r="N72" s="302">
        <f>N76+N85+N88+N97+N94+N100+N83+N103+N91+N79</f>
        <v>2425.6000000000004</v>
      </c>
    </row>
    <row r="73" spans="1:20" ht="30" customHeight="1">
      <c r="A73" s="504" t="s">
        <v>412</v>
      </c>
      <c r="B73" s="472" t="s">
        <v>167</v>
      </c>
      <c r="C73" s="296" t="s">
        <v>138</v>
      </c>
      <c r="D73" s="296" t="s">
        <v>182</v>
      </c>
      <c r="E73" s="296" t="s">
        <v>456</v>
      </c>
      <c r="F73" s="296"/>
      <c r="G73" s="296"/>
      <c r="H73" s="339">
        <f>H75</f>
        <v>60</v>
      </c>
      <c r="I73" s="339">
        <f t="shared" ref="I73:N73" si="6">I75</f>
        <v>15</v>
      </c>
      <c r="J73" s="339">
        <f t="shared" si="6"/>
        <v>60</v>
      </c>
      <c r="K73" s="301">
        <f t="shared" si="6"/>
        <v>100</v>
      </c>
      <c r="L73" s="301">
        <f t="shared" si="6"/>
        <v>45</v>
      </c>
      <c r="M73" s="301">
        <f t="shared" si="6"/>
        <v>100</v>
      </c>
      <c r="N73" s="302">
        <f t="shared" si="6"/>
        <v>0</v>
      </c>
      <c r="T73" s="242" t="e">
        <f>#REF!-'Вед. 2021 (прил 4)'!N219</f>
        <v>#REF!</v>
      </c>
    </row>
    <row r="74" spans="1:20" ht="39.75" customHeight="1">
      <c r="A74" s="505" t="s">
        <v>75</v>
      </c>
      <c r="B74" s="377" t="s">
        <v>338</v>
      </c>
      <c r="C74" s="304" t="s">
        <v>138</v>
      </c>
      <c r="D74" s="304" t="s">
        <v>182</v>
      </c>
      <c r="E74" s="304" t="s">
        <v>456</v>
      </c>
      <c r="F74" s="304" t="s">
        <v>337</v>
      </c>
      <c r="G74" s="304"/>
      <c r="H74" s="304" t="e">
        <f>[6]роспись!H47</f>
        <v>#REF!</v>
      </c>
      <c r="I74" s="305">
        <v>15</v>
      </c>
      <c r="J74" s="305">
        <v>60</v>
      </c>
      <c r="K74" s="306">
        <v>100</v>
      </c>
      <c r="L74" s="340">
        <v>45</v>
      </c>
      <c r="M74" s="341">
        <v>100</v>
      </c>
      <c r="N74" s="309">
        <f>N75</f>
        <v>0</v>
      </c>
    </row>
    <row r="75" spans="1:20" ht="27" customHeight="1">
      <c r="A75" s="505" t="s">
        <v>352</v>
      </c>
      <c r="B75" s="378" t="s">
        <v>305</v>
      </c>
      <c r="C75" s="304" t="s">
        <v>138</v>
      </c>
      <c r="D75" s="304" t="s">
        <v>182</v>
      </c>
      <c r="E75" s="304" t="s">
        <v>456</v>
      </c>
      <c r="F75" s="304" t="s">
        <v>252</v>
      </c>
      <c r="G75" s="304"/>
      <c r="H75" s="304">
        <f>[6]роспись!H48</f>
        <v>60</v>
      </c>
      <c r="I75" s="305">
        <v>15</v>
      </c>
      <c r="J75" s="305">
        <v>60</v>
      </c>
      <c r="K75" s="306">
        <v>100</v>
      </c>
      <c r="L75" s="340">
        <v>45</v>
      </c>
      <c r="M75" s="341">
        <v>100</v>
      </c>
      <c r="N75" s="309"/>
    </row>
    <row r="76" spans="1:20" ht="30.75" customHeight="1">
      <c r="A76" s="504" t="s">
        <v>564</v>
      </c>
      <c r="B76" s="472" t="s">
        <v>391</v>
      </c>
      <c r="C76" s="296" t="s">
        <v>138</v>
      </c>
      <c r="D76" s="296" t="s">
        <v>182</v>
      </c>
      <c r="E76" s="296" t="s">
        <v>457</v>
      </c>
      <c r="F76" s="296"/>
      <c r="G76" s="296"/>
      <c r="H76" s="297" t="e">
        <f>H78</f>
        <v>#REF!</v>
      </c>
      <c r="I76" s="297" t="e">
        <f t="shared" ref="I76:N76" si="7">I78</f>
        <v>#REF!</v>
      </c>
      <c r="J76" s="297" t="e">
        <f t="shared" si="7"/>
        <v>#REF!</v>
      </c>
      <c r="K76" s="301">
        <f t="shared" si="7"/>
        <v>400</v>
      </c>
      <c r="L76" s="301">
        <f t="shared" si="7"/>
        <v>323.89999999999998</v>
      </c>
      <c r="M76" s="301">
        <f t="shared" si="7"/>
        <v>400</v>
      </c>
      <c r="N76" s="302">
        <f t="shared" si="7"/>
        <v>789.8</v>
      </c>
    </row>
    <row r="77" spans="1:20" ht="37.5" customHeight="1">
      <c r="A77" s="505" t="s">
        <v>75</v>
      </c>
      <c r="B77" s="377" t="s">
        <v>338</v>
      </c>
      <c r="C77" s="304" t="s">
        <v>138</v>
      </c>
      <c r="D77" s="304" t="s">
        <v>182</v>
      </c>
      <c r="E77" s="304" t="s">
        <v>457</v>
      </c>
      <c r="F77" s="304" t="s">
        <v>337</v>
      </c>
      <c r="G77" s="304"/>
      <c r="H77" s="305" t="e">
        <f>#REF!+H78</f>
        <v>#REF!</v>
      </c>
      <c r="I77" s="305" t="e">
        <f>#REF!+I78</f>
        <v>#REF!</v>
      </c>
      <c r="J77" s="305" t="e">
        <f>#REF!+J78</f>
        <v>#REF!</v>
      </c>
      <c r="K77" s="306">
        <v>400</v>
      </c>
      <c r="L77" s="305">
        <v>323.89999999999998</v>
      </c>
      <c r="M77" s="305">
        <v>400</v>
      </c>
      <c r="N77" s="309">
        <f>N78</f>
        <v>789.8</v>
      </c>
    </row>
    <row r="78" spans="1:20" ht="30.75" customHeight="1">
      <c r="A78" s="505" t="s">
        <v>352</v>
      </c>
      <c r="B78" s="378" t="s">
        <v>305</v>
      </c>
      <c r="C78" s="304" t="s">
        <v>138</v>
      </c>
      <c r="D78" s="304" t="s">
        <v>182</v>
      </c>
      <c r="E78" s="304" t="s">
        <v>457</v>
      </c>
      <c r="F78" s="304" t="s">
        <v>252</v>
      </c>
      <c r="G78" s="304"/>
      <c r="H78" s="305" t="e">
        <f>#REF!+H97</f>
        <v>#REF!</v>
      </c>
      <c r="I78" s="305" t="e">
        <f>#REF!+I97</f>
        <v>#REF!</v>
      </c>
      <c r="J78" s="305" t="e">
        <f>#REF!+J97</f>
        <v>#REF!</v>
      </c>
      <c r="K78" s="306">
        <v>400</v>
      </c>
      <c r="L78" s="305">
        <v>323.89999999999998</v>
      </c>
      <c r="M78" s="305">
        <v>400</v>
      </c>
      <c r="N78" s="309">
        <v>789.8</v>
      </c>
    </row>
    <row r="79" spans="1:20" ht="30" customHeight="1">
      <c r="A79" s="537" t="s">
        <v>611</v>
      </c>
      <c r="B79" s="376" t="s">
        <v>167</v>
      </c>
      <c r="C79" s="296" t="s">
        <v>138</v>
      </c>
      <c r="D79" s="296" t="s">
        <v>182</v>
      </c>
      <c r="E79" s="296" t="s">
        <v>456</v>
      </c>
      <c r="F79" s="304"/>
      <c r="G79" s="304"/>
      <c r="H79" s="305"/>
      <c r="I79" s="305"/>
      <c r="J79" s="305"/>
      <c r="K79" s="306"/>
      <c r="L79" s="308"/>
      <c r="M79" s="308"/>
      <c r="N79" s="302">
        <f>N80</f>
        <v>50</v>
      </c>
    </row>
    <row r="80" spans="1:20" ht="30" hidden="1" customHeight="1">
      <c r="A80" s="505" t="s">
        <v>412</v>
      </c>
      <c r="B80" s="378" t="s">
        <v>598</v>
      </c>
      <c r="C80" s="304" t="s">
        <v>138</v>
      </c>
      <c r="D80" s="304" t="s">
        <v>182</v>
      </c>
      <c r="E80" s="304" t="s">
        <v>456</v>
      </c>
      <c r="F80" s="304" t="s">
        <v>337</v>
      </c>
      <c r="G80" s="304"/>
      <c r="H80" s="305"/>
      <c r="I80" s="305"/>
      <c r="J80" s="305"/>
      <c r="K80" s="306"/>
      <c r="L80" s="308"/>
      <c r="M80" s="308"/>
      <c r="N80" s="309">
        <f>N81</f>
        <v>50</v>
      </c>
    </row>
    <row r="81" spans="1:14" ht="30" hidden="1" customHeight="1">
      <c r="A81" s="505"/>
      <c r="B81" s="378" t="s">
        <v>600</v>
      </c>
      <c r="C81" s="304" t="s">
        <v>138</v>
      </c>
      <c r="D81" s="304" t="s">
        <v>182</v>
      </c>
      <c r="E81" s="304" t="s">
        <v>456</v>
      </c>
      <c r="F81" s="304" t="s">
        <v>252</v>
      </c>
      <c r="G81" s="304"/>
      <c r="H81" s="305"/>
      <c r="I81" s="305"/>
      <c r="J81" s="305"/>
      <c r="K81" s="306"/>
      <c r="L81" s="308"/>
      <c r="M81" s="308"/>
      <c r="N81" s="309">
        <v>50</v>
      </c>
    </row>
    <row r="82" spans="1:14" ht="30" hidden="1" customHeight="1">
      <c r="A82" s="504" t="s">
        <v>409</v>
      </c>
      <c r="B82" s="472" t="s">
        <v>505</v>
      </c>
      <c r="C82" s="327" t="s">
        <v>138</v>
      </c>
      <c r="D82" s="327" t="s">
        <v>182</v>
      </c>
      <c r="E82" s="327" t="s">
        <v>506</v>
      </c>
      <c r="F82" s="304"/>
      <c r="G82" s="304"/>
      <c r="H82" s="305"/>
      <c r="I82" s="305"/>
      <c r="J82" s="305"/>
      <c r="K82" s="306"/>
      <c r="L82" s="308"/>
      <c r="M82" s="308"/>
      <c r="N82" s="302">
        <f>N83</f>
        <v>7.8</v>
      </c>
    </row>
    <row r="83" spans="1:14" ht="31.5" customHeight="1">
      <c r="A83" s="538" t="s">
        <v>410</v>
      </c>
      <c r="B83" s="377" t="s">
        <v>338</v>
      </c>
      <c r="C83" s="304" t="s">
        <v>138</v>
      </c>
      <c r="D83" s="304" t="s">
        <v>182</v>
      </c>
      <c r="E83" s="321" t="s">
        <v>506</v>
      </c>
      <c r="F83" s="304" t="s">
        <v>337</v>
      </c>
      <c r="G83" s="321" t="s">
        <v>77</v>
      </c>
      <c r="H83" s="322" t="e">
        <f>[6]роспись!H62</f>
        <v>#REF!</v>
      </c>
      <c r="I83" s="322"/>
      <c r="J83" s="322" t="s">
        <v>192</v>
      </c>
      <c r="K83" s="306" t="e">
        <f>K84+#REF!</f>
        <v>#REF!</v>
      </c>
      <c r="L83" s="306" t="e">
        <f>L84+#REF!</f>
        <v>#REF!</v>
      </c>
      <c r="M83" s="306" t="e">
        <f>M84+#REF!</f>
        <v>#REF!</v>
      </c>
      <c r="N83" s="309">
        <f>N84</f>
        <v>7.8</v>
      </c>
    </row>
    <row r="84" spans="1:14" ht="30.75" customHeight="1">
      <c r="A84" s="538" t="s">
        <v>411</v>
      </c>
      <c r="B84" s="378" t="s">
        <v>305</v>
      </c>
      <c r="C84" s="304" t="s">
        <v>138</v>
      </c>
      <c r="D84" s="304" t="s">
        <v>182</v>
      </c>
      <c r="E84" s="321" t="s">
        <v>506</v>
      </c>
      <c r="F84" s="304" t="s">
        <v>252</v>
      </c>
      <c r="G84" s="321" t="s">
        <v>77</v>
      </c>
      <c r="H84" s="322">
        <f>[6]роспись!H63</f>
        <v>5320</v>
      </c>
      <c r="I84" s="322"/>
      <c r="J84" s="322" t="s">
        <v>192</v>
      </c>
      <c r="K84" s="306" t="e">
        <f>#REF!+#REF!</f>
        <v>#REF!</v>
      </c>
      <c r="L84" s="306" t="e">
        <f>#REF!+#REF!</f>
        <v>#REF!</v>
      </c>
      <c r="M84" s="306" t="e">
        <f>#REF!+#REF!</f>
        <v>#REF!</v>
      </c>
      <c r="N84" s="309">
        <v>7.8</v>
      </c>
    </row>
    <row r="85" spans="1:14" ht="31.5" customHeight="1">
      <c r="A85" s="504" t="s">
        <v>413</v>
      </c>
      <c r="B85" s="472" t="s">
        <v>390</v>
      </c>
      <c r="C85" s="296" t="s">
        <v>138</v>
      </c>
      <c r="D85" s="296" t="s">
        <v>182</v>
      </c>
      <c r="E85" s="296" t="s">
        <v>463</v>
      </c>
      <c r="F85" s="296"/>
      <c r="G85" s="296"/>
      <c r="H85" s="297" t="e">
        <f>H87</f>
        <v>#REF!</v>
      </c>
      <c r="I85" s="297" t="e">
        <f t="shared" ref="I85:N85" si="8">I87</f>
        <v>#REF!</v>
      </c>
      <c r="J85" s="297" t="e">
        <f t="shared" si="8"/>
        <v>#REF!</v>
      </c>
      <c r="K85" s="301">
        <f t="shared" si="8"/>
        <v>400</v>
      </c>
      <c r="L85" s="301">
        <f t="shared" si="8"/>
        <v>323.89999999999998</v>
      </c>
      <c r="M85" s="301">
        <f t="shared" si="8"/>
        <v>400</v>
      </c>
      <c r="N85" s="502">
        <f t="shared" si="8"/>
        <v>1200</v>
      </c>
    </row>
    <row r="86" spans="1:14" ht="51.75" customHeight="1">
      <c r="A86" s="505" t="s">
        <v>414</v>
      </c>
      <c r="B86" s="377" t="s">
        <v>338</v>
      </c>
      <c r="C86" s="304" t="s">
        <v>138</v>
      </c>
      <c r="D86" s="304" t="s">
        <v>182</v>
      </c>
      <c r="E86" s="304" t="s">
        <v>463</v>
      </c>
      <c r="F86" s="304" t="s">
        <v>337</v>
      </c>
      <c r="G86" s="304"/>
      <c r="H86" s="305" t="e">
        <f>#REF!+H87</f>
        <v>#REF!</v>
      </c>
      <c r="I86" s="305" t="e">
        <f>#REF!+I87</f>
        <v>#REF!</v>
      </c>
      <c r="J86" s="305" t="e">
        <f>#REF!+J87</f>
        <v>#REF!</v>
      </c>
      <c r="K86" s="306">
        <v>400</v>
      </c>
      <c r="L86" s="305">
        <v>323.89999999999998</v>
      </c>
      <c r="M86" s="305">
        <v>400</v>
      </c>
      <c r="N86" s="309">
        <f>N87</f>
        <v>1200</v>
      </c>
    </row>
    <row r="87" spans="1:14" ht="28.5" customHeight="1">
      <c r="A87" s="505" t="s">
        <v>415</v>
      </c>
      <c r="B87" s="378" t="s">
        <v>305</v>
      </c>
      <c r="C87" s="304" t="s">
        <v>138</v>
      </c>
      <c r="D87" s="304" t="s">
        <v>182</v>
      </c>
      <c r="E87" s="304" t="s">
        <v>463</v>
      </c>
      <c r="F87" s="304" t="s">
        <v>252</v>
      </c>
      <c r="G87" s="304"/>
      <c r="H87" s="305" t="e">
        <f>#REF!+H30</f>
        <v>#REF!</v>
      </c>
      <c r="I87" s="305" t="e">
        <f>#REF!+I30</f>
        <v>#REF!</v>
      </c>
      <c r="J87" s="305" t="e">
        <f>#REF!+J30</f>
        <v>#REF!</v>
      </c>
      <c r="K87" s="306">
        <v>400</v>
      </c>
      <c r="L87" s="305">
        <v>323.89999999999998</v>
      </c>
      <c r="M87" s="305">
        <v>400</v>
      </c>
      <c r="N87" s="309">
        <v>1200</v>
      </c>
    </row>
    <row r="88" spans="1:14" ht="27.75" customHeight="1">
      <c r="A88" s="504" t="s">
        <v>446</v>
      </c>
      <c r="B88" s="472" t="s">
        <v>433</v>
      </c>
      <c r="C88" s="296" t="s">
        <v>138</v>
      </c>
      <c r="D88" s="296" t="s">
        <v>182</v>
      </c>
      <c r="E88" s="296" t="s">
        <v>458</v>
      </c>
      <c r="F88" s="296"/>
      <c r="G88" s="304"/>
      <c r="H88" s="305">
        <f>H90</f>
        <v>70</v>
      </c>
      <c r="I88" s="305">
        <f t="shared" ref="I88:N88" si="9">I90</f>
        <v>0</v>
      </c>
      <c r="J88" s="305">
        <f t="shared" si="9"/>
        <v>20</v>
      </c>
      <c r="K88" s="301">
        <f t="shared" si="9"/>
        <v>60</v>
      </c>
      <c r="L88" s="301">
        <f t="shared" si="9"/>
        <v>30</v>
      </c>
      <c r="M88" s="301">
        <f t="shared" si="9"/>
        <v>60</v>
      </c>
      <c r="N88" s="502">
        <f t="shared" si="9"/>
        <v>20</v>
      </c>
    </row>
    <row r="89" spans="1:14" ht="65.25" customHeight="1">
      <c r="A89" s="505" t="s">
        <v>416</v>
      </c>
      <c r="B89" s="377" t="s">
        <v>338</v>
      </c>
      <c r="C89" s="304" t="s">
        <v>138</v>
      </c>
      <c r="D89" s="304" t="s">
        <v>182</v>
      </c>
      <c r="E89" s="304" t="s">
        <v>458</v>
      </c>
      <c r="F89" s="304" t="s">
        <v>337</v>
      </c>
      <c r="G89" s="304"/>
      <c r="H89" s="305">
        <v>70</v>
      </c>
      <c r="I89" s="305"/>
      <c r="J89" s="305">
        <v>20</v>
      </c>
      <c r="K89" s="306">
        <v>60</v>
      </c>
      <c r="L89" s="314">
        <v>30</v>
      </c>
      <c r="M89" s="315">
        <v>60</v>
      </c>
      <c r="N89" s="309">
        <f>N90</f>
        <v>20</v>
      </c>
    </row>
    <row r="90" spans="1:14" ht="26.25" customHeight="1">
      <c r="A90" s="505" t="s">
        <v>417</v>
      </c>
      <c r="B90" s="378" t="s">
        <v>305</v>
      </c>
      <c r="C90" s="304" t="s">
        <v>138</v>
      </c>
      <c r="D90" s="304" t="s">
        <v>182</v>
      </c>
      <c r="E90" s="304" t="s">
        <v>458</v>
      </c>
      <c r="F90" s="304" t="s">
        <v>252</v>
      </c>
      <c r="G90" s="304"/>
      <c r="H90" s="305">
        <v>70</v>
      </c>
      <c r="I90" s="305"/>
      <c r="J90" s="305">
        <v>20</v>
      </c>
      <c r="K90" s="306">
        <v>60</v>
      </c>
      <c r="L90" s="314">
        <v>30</v>
      </c>
      <c r="M90" s="315">
        <v>60</v>
      </c>
      <c r="N90" s="309">
        <v>20</v>
      </c>
    </row>
    <row r="91" spans="1:14" ht="27.75" customHeight="1">
      <c r="A91" s="504" t="s">
        <v>421</v>
      </c>
      <c r="B91" s="376" t="s">
        <v>519</v>
      </c>
      <c r="C91" s="296" t="s">
        <v>138</v>
      </c>
      <c r="D91" s="296" t="s">
        <v>182</v>
      </c>
      <c r="E91" s="296" t="s">
        <v>520</v>
      </c>
      <c r="F91" s="296"/>
      <c r="G91" s="296"/>
      <c r="H91" s="297"/>
      <c r="I91" s="297"/>
      <c r="J91" s="297"/>
      <c r="K91" s="301"/>
      <c r="L91" s="544"/>
      <c r="M91" s="545"/>
      <c r="N91" s="302">
        <f>N92</f>
        <v>0</v>
      </c>
    </row>
    <row r="92" spans="1:14" ht="48.75" customHeight="1">
      <c r="A92" s="512" t="s">
        <v>422</v>
      </c>
      <c r="B92" s="377" t="s">
        <v>338</v>
      </c>
      <c r="C92" s="304" t="s">
        <v>138</v>
      </c>
      <c r="D92" s="304" t="s">
        <v>182</v>
      </c>
      <c r="E92" s="304" t="s">
        <v>520</v>
      </c>
      <c r="F92" s="304" t="s">
        <v>337</v>
      </c>
      <c r="G92" s="304"/>
      <c r="H92" s="305"/>
      <c r="I92" s="305"/>
      <c r="J92" s="305"/>
      <c r="K92" s="306"/>
      <c r="L92" s="318"/>
      <c r="M92" s="315"/>
      <c r="N92" s="309">
        <f>N93</f>
        <v>0</v>
      </c>
    </row>
    <row r="93" spans="1:14" ht="27.75" customHeight="1">
      <c r="A93" s="512" t="s">
        <v>423</v>
      </c>
      <c r="B93" s="378" t="s">
        <v>305</v>
      </c>
      <c r="C93" s="304" t="s">
        <v>138</v>
      </c>
      <c r="D93" s="304" t="s">
        <v>182</v>
      </c>
      <c r="E93" s="304" t="s">
        <v>520</v>
      </c>
      <c r="F93" s="304" t="s">
        <v>252</v>
      </c>
      <c r="G93" s="304"/>
      <c r="H93" s="305"/>
      <c r="I93" s="305"/>
      <c r="J93" s="305"/>
      <c r="K93" s="306"/>
      <c r="L93" s="318"/>
      <c r="M93" s="315"/>
      <c r="N93" s="309"/>
    </row>
    <row r="94" spans="1:14" ht="27.75" customHeight="1">
      <c r="A94" s="504" t="s">
        <v>418</v>
      </c>
      <c r="B94" s="472" t="s">
        <v>515</v>
      </c>
      <c r="C94" s="296" t="s">
        <v>138</v>
      </c>
      <c r="D94" s="296" t="s">
        <v>182</v>
      </c>
      <c r="E94" s="296" t="s">
        <v>461</v>
      </c>
      <c r="F94" s="296"/>
      <c r="G94" s="304"/>
      <c r="H94" s="305"/>
      <c r="I94" s="305"/>
      <c r="J94" s="305"/>
      <c r="K94" s="347">
        <f>K96</f>
        <v>170</v>
      </c>
      <c r="L94" s="347">
        <f>L96</f>
        <v>150</v>
      </c>
      <c r="M94" s="347">
        <f>M96</f>
        <v>170</v>
      </c>
      <c r="N94" s="546">
        <f>N96</f>
        <v>12</v>
      </c>
    </row>
    <row r="95" spans="1:14" ht="28.5" customHeight="1">
      <c r="A95" s="505" t="s">
        <v>419</v>
      </c>
      <c r="B95" s="377" t="s">
        <v>338</v>
      </c>
      <c r="C95" s="349" t="s">
        <v>138</v>
      </c>
      <c r="D95" s="349" t="s">
        <v>182</v>
      </c>
      <c r="E95" s="304" t="s">
        <v>461</v>
      </c>
      <c r="F95" s="349" t="s">
        <v>337</v>
      </c>
      <c r="G95" s="304"/>
      <c r="H95" s="305"/>
      <c r="I95" s="305"/>
      <c r="J95" s="305"/>
      <c r="K95" s="313">
        <v>170</v>
      </c>
      <c r="L95" s="305">
        <v>150</v>
      </c>
      <c r="M95" s="305">
        <v>170</v>
      </c>
      <c r="N95" s="309">
        <f>N96</f>
        <v>12</v>
      </c>
    </row>
    <row r="96" spans="1:14" ht="27" customHeight="1">
      <c r="A96" s="505" t="s">
        <v>420</v>
      </c>
      <c r="B96" s="378" t="s">
        <v>305</v>
      </c>
      <c r="C96" s="349" t="s">
        <v>138</v>
      </c>
      <c r="D96" s="349" t="s">
        <v>182</v>
      </c>
      <c r="E96" s="304" t="s">
        <v>461</v>
      </c>
      <c r="F96" s="349" t="s">
        <v>252</v>
      </c>
      <c r="G96" s="304"/>
      <c r="H96" s="305"/>
      <c r="I96" s="305"/>
      <c r="J96" s="305"/>
      <c r="K96" s="313">
        <v>170</v>
      </c>
      <c r="L96" s="305">
        <v>150</v>
      </c>
      <c r="M96" s="305">
        <v>170</v>
      </c>
      <c r="N96" s="309">
        <v>12</v>
      </c>
    </row>
    <row r="97" spans="1:14" ht="100.5" hidden="1" customHeight="1">
      <c r="A97" s="504" t="s">
        <v>421</v>
      </c>
      <c r="B97" s="472" t="s">
        <v>447</v>
      </c>
      <c r="C97" s="296" t="s">
        <v>138</v>
      </c>
      <c r="D97" s="296" t="s">
        <v>182</v>
      </c>
      <c r="E97" s="296" t="s">
        <v>459</v>
      </c>
      <c r="F97" s="296"/>
      <c r="G97" s="296"/>
      <c r="H97" s="297" t="e">
        <f>H99+H107+#REF!+H108</f>
        <v>#REF!</v>
      </c>
      <c r="I97" s="297" t="e">
        <f>I99+I107+#REF!+I108</f>
        <v>#REF!</v>
      </c>
      <c r="J97" s="297" t="e">
        <f>J99+J107+#REF!+J108</f>
        <v>#REF!</v>
      </c>
      <c r="K97" s="301">
        <f>K99</f>
        <v>92</v>
      </c>
      <c r="L97" s="301">
        <f>L99</f>
        <v>48.2</v>
      </c>
      <c r="M97" s="301">
        <f>M99</f>
        <v>92</v>
      </c>
      <c r="N97" s="502">
        <f>N99</f>
        <v>128</v>
      </c>
    </row>
    <row r="98" spans="1:14" ht="36" hidden="1" customHeight="1">
      <c r="A98" s="505" t="s">
        <v>422</v>
      </c>
      <c r="B98" s="377" t="s">
        <v>338</v>
      </c>
      <c r="C98" s="304" t="s">
        <v>138</v>
      </c>
      <c r="D98" s="304" t="s">
        <v>182</v>
      </c>
      <c r="E98" s="304" t="s">
        <v>459</v>
      </c>
      <c r="F98" s="304" t="s">
        <v>337</v>
      </c>
      <c r="G98" s="304"/>
      <c r="H98" s="305"/>
      <c r="I98" s="305"/>
      <c r="J98" s="305"/>
      <c r="K98" s="306">
        <v>92</v>
      </c>
      <c r="L98" s="305">
        <v>48.2</v>
      </c>
      <c r="M98" s="305">
        <v>92</v>
      </c>
      <c r="N98" s="309">
        <f>N99</f>
        <v>128</v>
      </c>
    </row>
    <row r="99" spans="1:14" ht="35.25" hidden="1" customHeight="1">
      <c r="A99" s="505" t="s">
        <v>423</v>
      </c>
      <c r="B99" s="378" t="s">
        <v>305</v>
      </c>
      <c r="C99" s="304" t="s">
        <v>138</v>
      </c>
      <c r="D99" s="304" t="s">
        <v>182</v>
      </c>
      <c r="E99" s="304" t="s">
        <v>459</v>
      </c>
      <c r="F99" s="304" t="s">
        <v>252</v>
      </c>
      <c r="G99" s="304"/>
      <c r="H99" s="305"/>
      <c r="I99" s="305"/>
      <c r="J99" s="305"/>
      <c r="K99" s="306">
        <v>92</v>
      </c>
      <c r="L99" s="305">
        <v>48.2</v>
      </c>
      <c r="M99" s="305">
        <v>92</v>
      </c>
      <c r="N99" s="309">
        <v>128</v>
      </c>
    </row>
    <row r="100" spans="1:14" ht="51.75" customHeight="1">
      <c r="A100" s="547" t="s">
        <v>565</v>
      </c>
      <c r="B100" s="472" t="s">
        <v>392</v>
      </c>
      <c r="C100" s="296" t="s">
        <v>138</v>
      </c>
      <c r="D100" s="296" t="s">
        <v>182</v>
      </c>
      <c r="E100" s="296" t="s">
        <v>462</v>
      </c>
      <c r="F100" s="296"/>
      <c r="G100" s="296"/>
      <c r="H100" s="297" t="e">
        <f>H102+H111+#REF!+#REF!</f>
        <v>#REF!</v>
      </c>
      <c r="I100" s="297" t="e">
        <f>I102+I111+#REF!+#REF!</f>
        <v>#REF!</v>
      </c>
      <c r="J100" s="297" t="e">
        <f>J102+J111+#REF!+#REF!</f>
        <v>#REF!</v>
      </c>
      <c r="K100" s="301">
        <f>K102</f>
        <v>92</v>
      </c>
      <c r="L100" s="301">
        <f>L102</f>
        <v>48.2</v>
      </c>
      <c r="M100" s="301">
        <f>M102</f>
        <v>92</v>
      </c>
      <c r="N100" s="502">
        <f>N102</f>
        <v>6</v>
      </c>
    </row>
    <row r="101" spans="1:14" ht="28.5" customHeight="1">
      <c r="A101" s="548" t="s">
        <v>566</v>
      </c>
      <c r="B101" s="377" t="s">
        <v>338</v>
      </c>
      <c r="C101" s="304" t="s">
        <v>138</v>
      </c>
      <c r="D101" s="304" t="s">
        <v>182</v>
      </c>
      <c r="E101" s="304" t="s">
        <v>462</v>
      </c>
      <c r="F101" s="304" t="s">
        <v>337</v>
      </c>
      <c r="G101" s="304"/>
      <c r="H101" s="305"/>
      <c r="I101" s="305"/>
      <c r="J101" s="305"/>
      <c r="K101" s="306">
        <v>92</v>
      </c>
      <c r="L101" s="305">
        <v>48.2</v>
      </c>
      <c r="M101" s="305">
        <v>92</v>
      </c>
      <c r="N101" s="309">
        <f>N102</f>
        <v>6</v>
      </c>
    </row>
    <row r="102" spans="1:14" ht="27.75" customHeight="1">
      <c r="A102" s="548" t="s">
        <v>567</v>
      </c>
      <c r="B102" s="378" t="s">
        <v>305</v>
      </c>
      <c r="C102" s="304" t="s">
        <v>138</v>
      </c>
      <c r="D102" s="304" t="s">
        <v>182</v>
      </c>
      <c r="E102" s="304" t="s">
        <v>462</v>
      </c>
      <c r="F102" s="304" t="s">
        <v>252</v>
      </c>
      <c r="G102" s="304"/>
      <c r="H102" s="305"/>
      <c r="I102" s="305"/>
      <c r="J102" s="305"/>
      <c r="K102" s="306">
        <v>92</v>
      </c>
      <c r="L102" s="305">
        <v>48.2</v>
      </c>
      <c r="M102" s="305">
        <v>92</v>
      </c>
      <c r="N102" s="309">
        <v>6</v>
      </c>
    </row>
    <row r="103" spans="1:14" ht="21" customHeight="1">
      <c r="A103" s="547" t="s">
        <v>434</v>
      </c>
      <c r="B103" s="376" t="s">
        <v>514</v>
      </c>
      <c r="C103" s="296" t="s">
        <v>138</v>
      </c>
      <c r="D103" s="296" t="s">
        <v>182</v>
      </c>
      <c r="E103" s="296" t="s">
        <v>516</v>
      </c>
      <c r="F103" s="296" t="s">
        <v>252</v>
      </c>
      <c r="G103" s="296"/>
      <c r="H103" s="297"/>
      <c r="I103" s="297"/>
      <c r="J103" s="297"/>
      <c r="K103" s="297"/>
      <c r="L103" s="297"/>
      <c r="M103" s="297"/>
      <c r="N103" s="502">
        <f>N104</f>
        <v>212</v>
      </c>
    </row>
    <row r="104" spans="1:14" ht="15.75" customHeight="1">
      <c r="A104" s="548" t="s">
        <v>435</v>
      </c>
      <c r="B104" s="377" t="s">
        <v>338</v>
      </c>
      <c r="C104" s="304" t="s">
        <v>138</v>
      </c>
      <c r="D104" s="304" t="s">
        <v>182</v>
      </c>
      <c r="E104" s="304" t="s">
        <v>516</v>
      </c>
      <c r="F104" s="304" t="s">
        <v>337</v>
      </c>
      <c r="G104" s="304"/>
      <c r="H104" s="305"/>
      <c r="I104" s="305"/>
      <c r="J104" s="305"/>
      <c r="K104" s="305"/>
      <c r="L104" s="305"/>
      <c r="M104" s="305"/>
      <c r="N104" s="309">
        <f>N105</f>
        <v>212</v>
      </c>
    </row>
    <row r="105" spans="1:14" ht="15.75" customHeight="1" thickBot="1">
      <c r="A105" s="549" t="s">
        <v>436</v>
      </c>
      <c r="B105" s="550" t="s">
        <v>305</v>
      </c>
      <c r="C105" s="349" t="s">
        <v>138</v>
      </c>
      <c r="D105" s="349" t="s">
        <v>182</v>
      </c>
      <c r="E105" s="349" t="s">
        <v>516</v>
      </c>
      <c r="F105" s="349" t="s">
        <v>252</v>
      </c>
      <c r="G105" s="349"/>
      <c r="H105" s="353"/>
      <c r="I105" s="353"/>
      <c r="J105" s="353"/>
      <c r="K105" s="353"/>
      <c r="L105" s="353"/>
      <c r="M105" s="353"/>
      <c r="N105" s="316">
        <v>212</v>
      </c>
    </row>
    <row r="106" spans="1:14" ht="21" customHeight="1" thickBot="1">
      <c r="A106" s="551" t="s">
        <v>50</v>
      </c>
      <c r="B106" s="370" t="s">
        <v>37</v>
      </c>
      <c r="C106" s="355" t="s">
        <v>138</v>
      </c>
      <c r="D106" s="355" t="s">
        <v>31</v>
      </c>
      <c r="E106" s="355"/>
      <c r="F106" s="355"/>
      <c r="G106" s="355"/>
      <c r="H106" s="356" t="e">
        <f>H107+#REF!+H113+H123</f>
        <v>#REF!</v>
      </c>
      <c r="I106" s="356" t="e">
        <f>I107+#REF!+I113+I123</f>
        <v>#REF!</v>
      </c>
      <c r="J106" s="356" t="e">
        <f>J107+#REF!+J113+J123</f>
        <v>#REF!</v>
      </c>
      <c r="K106" s="388" t="e">
        <f>K107</f>
        <v>#REF!</v>
      </c>
      <c r="L106" s="388" t="e">
        <f>L107</f>
        <v>#REF!</v>
      </c>
      <c r="M106" s="388" t="e">
        <f>M107</f>
        <v>#REF!</v>
      </c>
      <c r="N106" s="552">
        <f>N107</f>
        <v>50</v>
      </c>
    </row>
    <row r="107" spans="1:14" ht="43.5" customHeight="1">
      <c r="A107" s="553" t="s">
        <v>64</v>
      </c>
      <c r="B107" s="484" t="s">
        <v>601</v>
      </c>
      <c r="C107" s="295" t="s">
        <v>138</v>
      </c>
      <c r="D107" s="295" t="s">
        <v>21</v>
      </c>
      <c r="E107" s="295"/>
      <c r="F107" s="295"/>
      <c r="G107" s="295"/>
      <c r="H107" s="359" t="e">
        <f>#REF!</f>
        <v>#REF!</v>
      </c>
      <c r="I107" s="359" t="e">
        <f>#REF!</f>
        <v>#REF!</v>
      </c>
      <c r="J107" s="359" t="e">
        <f>#REF!</f>
        <v>#REF!</v>
      </c>
      <c r="K107" s="298" t="e">
        <f>#REF!+K108</f>
        <v>#REF!</v>
      </c>
      <c r="L107" s="298" t="e">
        <f>#REF!+L108</f>
        <v>#REF!</v>
      </c>
      <c r="M107" s="298" t="e">
        <f>#REF!+M108</f>
        <v>#REF!</v>
      </c>
      <c r="N107" s="299">
        <f>N108+N111</f>
        <v>50</v>
      </c>
    </row>
    <row r="108" spans="1:14" ht="79.8" hidden="1">
      <c r="A108" s="537" t="s">
        <v>65</v>
      </c>
      <c r="B108" s="472" t="s">
        <v>399</v>
      </c>
      <c r="C108" s="296" t="s">
        <v>138</v>
      </c>
      <c r="D108" s="296" t="s">
        <v>21</v>
      </c>
      <c r="E108" s="431" t="s">
        <v>464</v>
      </c>
      <c r="F108" s="296"/>
      <c r="G108" s="296"/>
      <c r="H108" s="297">
        <f>[6]роспись!H63</f>
        <v>5320</v>
      </c>
      <c r="I108" s="297">
        <v>3277.5</v>
      </c>
      <c r="J108" s="297">
        <v>5320</v>
      </c>
      <c r="K108" s="301">
        <f>K113</f>
        <v>18</v>
      </c>
      <c r="L108" s="301">
        <f>L113</f>
        <v>0</v>
      </c>
      <c r="M108" s="301">
        <f>M113</f>
        <v>18</v>
      </c>
      <c r="N108" s="302">
        <f>N109</f>
        <v>0</v>
      </c>
    </row>
    <row r="109" spans="1:14" ht="23.25" hidden="1" customHeight="1">
      <c r="A109" s="512" t="s">
        <v>168</v>
      </c>
      <c r="B109" s="377" t="s">
        <v>338</v>
      </c>
      <c r="C109" s="349" t="s">
        <v>138</v>
      </c>
      <c r="D109" s="349" t="s">
        <v>21</v>
      </c>
      <c r="E109" s="349" t="s">
        <v>464</v>
      </c>
      <c r="F109" s="349" t="s">
        <v>337</v>
      </c>
      <c r="G109" s="349"/>
      <c r="H109" s="353">
        <f>H113</f>
        <v>668</v>
      </c>
      <c r="I109" s="353">
        <f>I113</f>
        <v>480</v>
      </c>
      <c r="J109" s="353">
        <f>J113</f>
        <v>668</v>
      </c>
      <c r="K109" s="313">
        <v>18</v>
      </c>
      <c r="L109" s="353">
        <v>0</v>
      </c>
      <c r="M109" s="353">
        <v>18</v>
      </c>
      <c r="N109" s="316">
        <f>N110</f>
        <v>0</v>
      </c>
    </row>
    <row r="110" spans="1:14" ht="38.25" hidden="1" customHeight="1" thickBot="1">
      <c r="A110" s="512" t="s">
        <v>353</v>
      </c>
      <c r="B110" s="378" t="s">
        <v>305</v>
      </c>
      <c r="C110" s="349" t="s">
        <v>138</v>
      </c>
      <c r="D110" s="349" t="s">
        <v>21</v>
      </c>
      <c r="E110" s="349" t="s">
        <v>464</v>
      </c>
      <c r="F110" s="349" t="s">
        <v>252</v>
      </c>
      <c r="G110" s="349"/>
      <c r="H110" s="353">
        <f>H113</f>
        <v>668</v>
      </c>
      <c r="I110" s="353">
        <f>I113</f>
        <v>480</v>
      </c>
      <c r="J110" s="353">
        <f>J113</f>
        <v>668</v>
      </c>
      <c r="K110" s="313">
        <v>18</v>
      </c>
      <c r="L110" s="353">
        <v>0</v>
      </c>
      <c r="M110" s="353">
        <v>18</v>
      </c>
      <c r="N110" s="316"/>
    </row>
    <row r="111" spans="1:14" ht="21" customHeight="1">
      <c r="A111" s="537" t="s">
        <v>369</v>
      </c>
      <c r="B111" s="472" t="s">
        <v>400</v>
      </c>
      <c r="C111" s="296" t="s">
        <v>138</v>
      </c>
      <c r="D111" s="296" t="s">
        <v>21</v>
      </c>
      <c r="E111" s="431" t="s">
        <v>465</v>
      </c>
      <c r="F111" s="296"/>
      <c r="G111" s="296"/>
      <c r="H111" s="297" t="e">
        <f>[6]роспись!H66</f>
        <v>#REF!</v>
      </c>
      <c r="I111" s="297">
        <v>3277.5</v>
      </c>
      <c r="J111" s="297">
        <v>5320</v>
      </c>
      <c r="K111" s="301" t="e">
        <f>K123</f>
        <v>#REF!</v>
      </c>
      <c r="L111" s="301" t="e">
        <f>L123</f>
        <v>#REF!</v>
      </c>
      <c r="M111" s="301" t="e">
        <f>M123</f>
        <v>#REF!</v>
      </c>
      <c r="N111" s="302">
        <f>N112</f>
        <v>50</v>
      </c>
    </row>
    <row r="112" spans="1:14" ht="60">
      <c r="A112" s="512" t="s">
        <v>370</v>
      </c>
      <c r="B112" s="377" t="s">
        <v>338</v>
      </c>
      <c r="C112" s="349" t="s">
        <v>138</v>
      </c>
      <c r="D112" s="349" t="s">
        <v>21</v>
      </c>
      <c r="E112" s="349" t="s">
        <v>465</v>
      </c>
      <c r="F112" s="349" t="s">
        <v>337</v>
      </c>
      <c r="G112" s="349"/>
      <c r="H112" s="353" t="e">
        <f>#REF!</f>
        <v>#REF!</v>
      </c>
      <c r="I112" s="353" t="e">
        <f>#REF!</f>
        <v>#REF!</v>
      </c>
      <c r="J112" s="353" t="e">
        <f>#REF!</f>
        <v>#REF!</v>
      </c>
      <c r="K112" s="313">
        <v>18</v>
      </c>
      <c r="L112" s="353">
        <v>0</v>
      </c>
      <c r="M112" s="353">
        <v>18</v>
      </c>
      <c r="N112" s="316">
        <f>N113</f>
        <v>50</v>
      </c>
    </row>
    <row r="113" spans="1:14" ht="29.25" customHeight="1" thickBot="1">
      <c r="A113" s="512" t="s">
        <v>371</v>
      </c>
      <c r="B113" s="378" t="s">
        <v>305</v>
      </c>
      <c r="C113" s="349" t="s">
        <v>138</v>
      </c>
      <c r="D113" s="349" t="s">
        <v>21</v>
      </c>
      <c r="E113" s="349" t="s">
        <v>465</v>
      </c>
      <c r="F113" s="349" t="s">
        <v>252</v>
      </c>
      <c r="G113" s="349"/>
      <c r="H113" s="353">
        <f>H122</f>
        <v>668</v>
      </c>
      <c r="I113" s="353">
        <f>I122</f>
        <v>480</v>
      </c>
      <c r="J113" s="353">
        <f>J122</f>
        <v>668</v>
      </c>
      <c r="K113" s="313">
        <v>18</v>
      </c>
      <c r="L113" s="353">
        <v>0</v>
      </c>
      <c r="M113" s="353">
        <v>18</v>
      </c>
      <c r="N113" s="316">
        <v>50</v>
      </c>
    </row>
    <row r="114" spans="1:14" ht="27.75" customHeight="1" thickBot="1">
      <c r="A114" s="551" t="s">
        <v>76</v>
      </c>
      <c r="B114" s="554" t="s">
        <v>312</v>
      </c>
      <c r="C114" s="355" t="s">
        <v>138</v>
      </c>
      <c r="D114" s="419" t="s">
        <v>313</v>
      </c>
      <c r="E114" s="420"/>
      <c r="F114" s="421"/>
      <c r="G114" s="355"/>
      <c r="H114" s="356"/>
      <c r="I114" s="356"/>
      <c r="J114" s="356"/>
      <c r="K114" s="388"/>
      <c r="L114" s="407"/>
      <c r="M114" s="407"/>
      <c r="N114" s="552">
        <f>N115+N122+N128</f>
        <v>52125.8</v>
      </c>
    </row>
    <row r="115" spans="1:14" ht="21" customHeight="1" thickBot="1">
      <c r="A115" s="551" t="s">
        <v>66</v>
      </c>
      <c r="B115" s="370" t="s">
        <v>397</v>
      </c>
      <c r="C115" s="355" t="s">
        <v>138</v>
      </c>
      <c r="D115" s="355" t="s">
        <v>394</v>
      </c>
      <c r="E115" s="355"/>
      <c r="F115" s="355"/>
      <c r="G115" s="386"/>
      <c r="H115" s="387">
        <f>[6]роспись!H63</f>
        <v>5320</v>
      </c>
      <c r="I115" s="387">
        <v>480</v>
      </c>
      <c r="J115" s="387">
        <v>668</v>
      </c>
      <c r="K115" s="388" t="e">
        <f>K119</f>
        <v>#REF!</v>
      </c>
      <c r="L115" s="388" t="e">
        <f>L119</f>
        <v>#REF!</v>
      </c>
      <c r="M115" s="388" t="e">
        <f>M119</f>
        <v>#REF!</v>
      </c>
      <c r="N115" s="555">
        <f>N116+N120</f>
        <v>390</v>
      </c>
    </row>
    <row r="116" spans="1:14" ht="12.6">
      <c r="A116" s="556" t="s">
        <v>67</v>
      </c>
      <c r="B116" s="463" t="s">
        <v>533</v>
      </c>
      <c r="C116" s="557">
        <v>993</v>
      </c>
      <c r="D116" s="295" t="s">
        <v>394</v>
      </c>
      <c r="E116" s="295" t="s">
        <v>602</v>
      </c>
      <c r="F116" s="295"/>
      <c r="G116" s="401"/>
      <c r="H116" s="402"/>
      <c r="I116" s="402"/>
      <c r="J116" s="402"/>
      <c r="K116" s="359"/>
      <c r="L116" s="359"/>
      <c r="M116" s="359"/>
      <c r="N116" s="299">
        <f>N117</f>
        <v>140</v>
      </c>
    </row>
    <row r="117" spans="1:14" ht="29.25" customHeight="1">
      <c r="A117" s="548" t="s">
        <v>140</v>
      </c>
      <c r="B117" s="377" t="s">
        <v>396</v>
      </c>
      <c r="C117" s="558">
        <v>993</v>
      </c>
      <c r="D117" s="304" t="s">
        <v>394</v>
      </c>
      <c r="E117" s="304" t="s">
        <v>602</v>
      </c>
      <c r="F117" s="304" t="s">
        <v>342</v>
      </c>
      <c r="G117" s="304"/>
      <c r="H117" s="305"/>
      <c r="I117" s="305"/>
      <c r="J117" s="305"/>
      <c r="K117" s="305"/>
      <c r="L117" s="305"/>
      <c r="M117" s="305"/>
      <c r="N117" s="309">
        <f>N118</f>
        <v>140</v>
      </c>
    </row>
    <row r="118" spans="1:14" ht="27.75" customHeight="1">
      <c r="A118" s="548" t="s">
        <v>354</v>
      </c>
      <c r="B118" s="378" t="s">
        <v>398</v>
      </c>
      <c r="C118" s="558">
        <v>993</v>
      </c>
      <c r="D118" s="304" t="s">
        <v>394</v>
      </c>
      <c r="E118" s="304" t="s">
        <v>602</v>
      </c>
      <c r="F118" s="304" t="s">
        <v>395</v>
      </c>
      <c r="G118" s="304"/>
      <c r="H118" s="305"/>
      <c r="I118" s="305"/>
      <c r="J118" s="305"/>
      <c r="K118" s="305"/>
      <c r="L118" s="305"/>
      <c r="M118" s="305"/>
      <c r="N118" s="309">
        <v>140</v>
      </c>
    </row>
    <row r="119" spans="1:14" ht="34.200000000000003">
      <c r="A119" s="553" t="s">
        <v>532</v>
      </c>
      <c r="B119" s="379" t="s">
        <v>517</v>
      </c>
      <c r="C119" s="557">
        <v>993</v>
      </c>
      <c r="D119" s="295" t="s">
        <v>394</v>
      </c>
      <c r="E119" s="295" t="s">
        <v>534</v>
      </c>
      <c r="F119" s="295"/>
      <c r="G119" s="295"/>
      <c r="H119" s="359" t="e">
        <f>#REF!</f>
        <v>#REF!</v>
      </c>
      <c r="I119" s="359" t="e">
        <f>#REF!</f>
        <v>#REF!</v>
      </c>
      <c r="J119" s="359" t="e">
        <f>#REF!</f>
        <v>#REF!</v>
      </c>
      <c r="K119" s="298" t="e">
        <f>#REF!+#REF!</f>
        <v>#REF!</v>
      </c>
      <c r="L119" s="298" t="e">
        <f>#REF!+#REF!</f>
        <v>#REF!</v>
      </c>
      <c r="M119" s="298" t="e">
        <f>#REF!+#REF!</f>
        <v>#REF!</v>
      </c>
      <c r="N119" s="299">
        <f>N120</f>
        <v>250</v>
      </c>
    </row>
    <row r="120" spans="1:14" ht="36.75" customHeight="1" thickBot="1">
      <c r="A120" s="548" t="s">
        <v>612</v>
      </c>
      <c r="B120" s="378" t="s">
        <v>603</v>
      </c>
      <c r="C120" s="558">
        <v>993</v>
      </c>
      <c r="D120" s="304" t="s">
        <v>394</v>
      </c>
      <c r="E120" s="304" t="s">
        <v>613</v>
      </c>
      <c r="F120" s="304" t="s">
        <v>342</v>
      </c>
      <c r="G120" s="382"/>
      <c r="H120" s="383"/>
      <c r="I120" s="383"/>
      <c r="J120" s="383"/>
      <c r="K120" s="350"/>
      <c r="L120" s="384"/>
      <c r="M120" s="351"/>
      <c r="N120" s="363">
        <f>N121</f>
        <v>250</v>
      </c>
    </row>
    <row r="121" spans="1:14" ht="27.75" customHeight="1" thickBot="1">
      <c r="A121" s="548" t="s">
        <v>612</v>
      </c>
      <c r="B121" s="378" t="s">
        <v>398</v>
      </c>
      <c r="C121" s="558">
        <v>993</v>
      </c>
      <c r="D121" s="304" t="s">
        <v>394</v>
      </c>
      <c r="E121" s="304" t="s">
        <v>613</v>
      </c>
      <c r="F121" s="304" t="s">
        <v>395</v>
      </c>
      <c r="G121" s="382"/>
      <c r="H121" s="383"/>
      <c r="I121" s="383"/>
      <c r="J121" s="383"/>
      <c r="K121" s="350"/>
      <c r="L121" s="384"/>
      <c r="M121" s="351"/>
      <c r="N121" s="385">
        <v>250</v>
      </c>
    </row>
    <row r="122" spans="1:14" ht="27" customHeight="1" thickBot="1">
      <c r="A122" s="551" t="s">
        <v>278</v>
      </c>
      <c r="B122" s="370" t="s">
        <v>223</v>
      </c>
      <c r="C122" s="355" t="s">
        <v>138</v>
      </c>
      <c r="D122" s="355" t="s">
        <v>222</v>
      </c>
      <c r="E122" s="355"/>
      <c r="F122" s="355"/>
      <c r="G122" s="386"/>
      <c r="H122" s="387">
        <f>[6]роспись!H68</f>
        <v>668</v>
      </c>
      <c r="I122" s="387">
        <v>480</v>
      </c>
      <c r="J122" s="387">
        <v>668</v>
      </c>
      <c r="K122" s="388" t="e">
        <f>K123</f>
        <v>#REF!</v>
      </c>
      <c r="L122" s="388" t="e">
        <f>L123</f>
        <v>#REF!</v>
      </c>
      <c r="M122" s="388" t="e">
        <f>M123</f>
        <v>#REF!</v>
      </c>
      <c r="N122" s="555">
        <f>N123</f>
        <v>51685.8</v>
      </c>
    </row>
    <row r="123" spans="1:14" ht="27" customHeight="1">
      <c r="A123" s="553" t="s">
        <v>280</v>
      </c>
      <c r="B123" s="379" t="s">
        <v>256</v>
      </c>
      <c r="C123" s="557">
        <v>993</v>
      </c>
      <c r="D123" s="295" t="s">
        <v>222</v>
      </c>
      <c r="E123" s="296" t="s">
        <v>466</v>
      </c>
      <c r="F123" s="295"/>
      <c r="G123" s="295"/>
      <c r="H123" s="359">
        <f>H125</f>
        <v>796</v>
      </c>
      <c r="I123" s="359">
        <f>I125</f>
        <v>459.2</v>
      </c>
      <c r="J123" s="359">
        <f>J125</f>
        <v>796</v>
      </c>
      <c r="K123" s="298" t="e">
        <f>K125+#REF!</f>
        <v>#REF!</v>
      </c>
      <c r="L123" s="298" t="e">
        <f>L125+#REF!</f>
        <v>#REF!</v>
      </c>
      <c r="M123" s="298" t="e">
        <f>M125+#REF!</f>
        <v>#REF!</v>
      </c>
      <c r="N123" s="299">
        <f>N124+N126</f>
        <v>51685.8</v>
      </c>
    </row>
    <row r="124" spans="1:14" ht="27" customHeight="1">
      <c r="A124" s="505" t="s">
        <v>438</v>
      </c>
      <c r="B124" s="377" t="s">
        <v>338</v>
      </c>
      <c r="C124" s="558">
        <v>993</v>
      </c>
      <c r="D124" s="304" t="s">
        <v>222</v>
      </c>
      <c r="E124" s="304" t="s">
        <v>466</v>
      </c>
      <c r="F124" s="304" t="s">
        <v>337</v>
      </c>
      <c r="G124" s="304"/>
      <c r="H124" s="305" t="e">
        <f>[6]роспись!H69</f>
        <v>#REF!</v>
      </c>
      <c r="I124" s="305">
        <v>459.2</v>
      </c>
      <c r="J124" s="305">
        <v>796</v>
      </c>
      <c r="K124" s="306">
        <f>6469.6+600</f>
        <v>7069.6</v>
      </c>
      <c r="L124" s="314">
        <v>2772.6</v>
      </c>
      <c r="M124" s="315">
        <v>7069.6</v>
      </c>
      <c r="N124" s="309">
        <f>N125</f>
        <v>51515.8</v>
      </c>
    </row>
    <row r="125" spans="1:14" ht="27" customHeight="1">
      <c r="A125" s="505" t="s">
        <v>439</v>
      </c>
      <c r="B125" s="378" t="s">
        <v>305</v>
      </c>
      <c r="C125" s="558">
        <v>993</v>
      </c>
      <c r="D125" s="304" t="s">
        <v>222</v>
      </c>
      <c r="E125" s="304" t="s">
        <v>466</v>
      </c>
      <c r="F125" s="304" t="s">
        <v>252</v>
      </c>
      <c r="G125" s="304"/>
      <c r="H125" s="305">
        <f>[6]роспись!H70</f>
        <v>796</v>
      </c>
      <c r="I125" s="305">
        <v>459.2</v>
      </c>
      <c r="J125" s="305">
        <v>796</v>
      </c>
      <c r="K125" s="306">
        <f>6469.6+600</f>
        <v>7069.6</v>
      </c>
      <c r="L125" s="314">
        <v>2772.6</v>
      </c>
      <c r="M125" s="315">
        <v>7069.6</v>
      </c>
      <c r="N125" s="309">
        <v>51515.8</v>
      </c>
    </row>
    <row r="126" spans="1:14" ht="39.75" customHeight="1">
      <c r="A126" s="559" t="s">
        <v>614</v>
      </c>
      <c r="B126" s="377" t="s">
        <v>396</v>
      </c>
      <c r="C126" s="558">
        <v>993</v>
      </c>
      <c r="D126" s="304" t="s">
        <v>222</v>
      </c>
      <c r="E126" s="304" t="s">
        <v>466</v>
      </c>
      <c r="F126" s="382" t="s">
        <v>342</v>
      </c>
      <c r="G126" s="382"/>
      <c r="H126" s="383"/>
      <c r="I126" s="383"/>
      <c r="J126" s="383"/>
      <c r="K126" s="350"/>
      <c r="L126" s="384"/>
      <c r="M126" s="351"/>
      <c r="N126" s="385">
        <v>170</v>
      </c>
    </row>
    <row r="127" spans="1:14" ht="27" customHeight="1" thickBot="1">
      <c r="A127" s="559" t="s">
        <v>615</v>
      </c>
      <c r="B127" s="360" t="s">
        <v>590</v>
      </c>
      <c r="C127" s="558">
        <v>993</v>
      </c>
      <c r="D127" s="304" t="s">
        <v>222</v>
      </c>
      <c r="E127" s="304" t="s">
        <v>466</v>
      </c>
      <c r="F127" s="382" t="s">
        <v>344</v>
      </c>
      <c r="G127" s="382"/>
      <c r="H127" s="383"/>
      <c r="I127" s="383"/>
      <c r="J127" s="383"/>
      <c r="K127" s="350"/>
      <c r="L127" s="384"/>
      <c r="M127" s="351"/>
      <c r="N127" s="385">
        <v>170</v>
      </c>
    </row>
    <row r="128" spans="1:14" ht="27" customHeight="1" thickBot="1">
      <c r="A128" s="551" t="s">
        <v>437</v>
      </c>
      <c r="B128" s="370" t="s">
        <v>444</v>
      </c>
      <c r="C128" s="355" t="s">
        <v>138</v>
      </c>
      <c r="D128" s="355" t="s">
        <v>443</v>
      </c>
      <c r="E128" s="355"/>
      <c r="F128" s="355"/>
      <c r="G128" s="386"/>
      <c r="H128" s="387" t="e">
        <f>[6]роспись!H73</f>
        <v>#REF!</v>
      </c>
      <c r="I128" s="387">
        <v>480</v>
      </c>
      <c r="J128" s="387">
        <v>668</v>
      </c>
      <c r="K128" s="388" t="e">
        <f>K129</f>
        <v>#REF!</v>
      </c>
      <c r="L128" s="388" t="e">
        <f>L129</f>
        <v>#REF!</v>
      </c>
      <c r="M128" s="388" t="e">
        <f>M129</f>
        <v>#REF!</v>
      </c>
      <c r="N128" s="555">
        <f>N129</f>
        <v>50</v>
      </c>
    </row>
    <row r="129" spans="1:14" ht="36.75" customHeight="1">
      <c r="A129" s="553" t="s">
        <v>440</v>
      </c>
      <c r="B129" s="379" t="s">
        <v>445</v>
      </c>
      <c r="C129" s="557">
        <v>993</v>
      </c>
      <c r="D129" s="295" t="s">
        <v>443</v>
      </c>
      <c r="E129" s="296" t="s">
        <v>467</v>
      </c>
      <c r="F129" s="295"/>
      <c r="G129" s="295"/>
      <c r="H129" s="359">
        <f>H131</f>
        <v>204</v>
      </c>
      <c r="I129" s="359">
        <f>I131</f>
        <v>459.2</v>
      </c>
      <c r="J129" s="359">
        <f>J131</f>
        <v>796</v>
      </c>
      <c r="K129" s="298" t="e">
        <f>K131+K132</f>
        <v>#REF!</v>
      </c>
      <c r="L129" s="298" t="e">
        <f>L131+L132</f>
        <v>#REF!</v>
      </c>
      <c r="M129" s="298" t="e">
        <f>M131+M132</f>
        <v>#REF!</v>
      </c>
      <c r="N129" s="299">
        <f>N130</f>
        <v>50</v>
      </c>
    </row>
    <row r="130" spans="1:14" ht="17.25" customHeight="1">
      <c r="A130" s="505" t="s">
        <v>441</v>
      </c>
      <c r="B130" s="377" t="s">
        <v>338</v>
      </c>
      <c r="C130" s="558">
        <v>993</v>
      </c>
      <c r="D130" s="304" t="s">
        <v>443</v>
      </c>
      <c r="E130" s="304" t="s">
        <v>467</v>
      </c>
      <c r="F130" s="304" t="s">
        <v>337</v>
      </c>
      <c r="G130" s="304"/>
      <c r="H130" s="305" t="e">
        <f>[6]роспись!H74</f>
        <v>#REF!</v>
      </c>
      <c r="I130" s="305">
        <v>459.2</v>
      </c>
      <c r="J130" s="305">
        <v>796</v>
      </c>
      <c r="K130" s="306">
        <f>6469.6+600</f>
        <v>7069.6</v>
      </c>
      <c r="L130" s="314">
        <v>2772.6</v>
      </c>
      <c r="M130" s="315">
        <v>7069.6</v>
      </c>
      <c r="N130" s="309">
        <f>N131</f>
        <v>50</v>
      </c>
    </row>
    <row r="131" spans="1:14" ht="29.25" customHeight="1" thickBot="1">
      <c r="A131" s="505" t="s">
        <v>442</v>
      </c>
      <c r="B131" s="378" t="s">
        <v>305</v>
      </c>
      <c r="C131" s="558">
        <v>993</v>
      </c>
      <c r="D131" s="304" t="s">
        <v>443</v>
      </c>
      <c r="E131" s="304" t="s">
        <v>467</v>
      </c>
      <c r="F131" s="304" t="s">
        <v>252</v>
      </c>
      <c r="G131" s="304"/>
      <c r="H131" s="305">
        <f>[6]роспись!H75</f>
        <v>204</v>
      </c>
      <c r="I131" s="305">
        <v>459.2</v>
      </c>
      <c r="J131" s="305">
        <v>796</v>
      </c>
      <c r="K131" s="306">
        <f>6469.6+600</f>
        <v>7069.6</v>
      </c>
      <c r="L131" s="314">
        <v>2772.6</v>
      </c>
      <c r="M131" s="315">
        <v>7069.6</v>
      </c>
      <c r="N131" s="309">
        <v>50</v>
      </c>
    </row>
    <row r="132" spans="1:14" ht="28.5" customHeight="1" thickBot="1">
      <c r="A132" s="551" t="s">
        <v>78</v>
      </c>
      <c r="B132" s="370" t="s">
        <v>32</v>
      </c>
      <c r="C132" s="355" t="s">
        <v>138</v>
      </c>
      <c r="D132" s="355" t="s">
        <v>33</v>
      </c>
      <c r="E132" s="355"/>
      <c r="F132" s="355"/>
      <c r="G132" s="304"/>
      <c r="H132" s="305" t="e">
        <f>#REF!+#REF!+#REF!</f>
        <v>#REF!</v>
      </c>
      <c r="I132" s="305" t="e">
        <f>#REF!+#REF!+#REF!</f>
        <v>#REF!</v>
      </c>
      <c r="J132" s="305" t="e">
        <f>#REF!+#REF!+#REF!</f>
        <v>#REF!</v>
      </c>
      <c r="K132" s="388" t="e">
        <f>#REF!+K146+K156+K168</f>
        <v>#REF!</v>
      </c>
      <c r="L132" s="388" t="e">
        <f>#REF!+L146+L156+L168</f>
        <v>#REF!</v>
      </c>
      <c r="M132" s="388" t="e">
        <f>#REF!+M146+M156+M168</f>
        <v>#REF!</v>
      </c>
      <c r="N132" s="552">
        <f>N133</f>
        <v>56168.5</v>
      </c>
    </row>
    <row r="133" spans="1:14" ht="13.2" hidden="1" thickBot="1">
      <c r="A133" s="551" t="s">
        <v>68</v>
      </c>
      <c r="B133" s="389" t="s">
        <v>321</v>
      </c>
      <c r="C133" s="355" t="s">
        <v>138</v>
      </c>
      <c r="D133" s="355" t="s">
        <v>80</v>
      </c>
      <c r="E133" s="355"/>
      <c r="F133" s="355"/>
      <c r="G133" s="355"/>
      <c r="H133" s="356"/>
      <c r="I133" s="356"/>
      <c r="J133" s="356"/>
      <c r="K133" s="388"/>
      <c r="L133" s="388"/>
      <c r="M133" s="388"/>
      <c r="N133" s="357">
        <f>N134+N146+N156+N168</f>
        <v>56168.5</v>
      </c>
    </row>
    <row r="134" spans="1:14" ht="29.25" hidden="1" customHeight="1">
      <c r="A134" s="560" t="s">
        <v>69</v>
      </c>
      <c r="B134" s="429" t="s">
        <v>402</v>
      </c>
      <c r="C134" s="371">
        <v>993</v>
      </c>
      <c r="D134" s="371" t="s">
        <v>80</v>
      </c>
      <c r="E134" s="371" t="s">
        <v>468</v>
      </c>
      <c r="F134" s="371"/>
      <c r="G134" s="349"/>
      <c r="H134" s="353">
        <f>H135</f>
        <v>552.70000000000005</v>
      </c>
      <c r="I134" s="353">
        <f>I135</f>
        <v>79.8</v>
      </c>
      <c r="J134" s="353">
        <f>J135</f>
        <v>204</v>
      </c>
      <c r="K134" s="374" t="e">
        <f>K135+#REF!+#REF!</f>
        <v>#REF!</v>
      </c>
      <c r="L134" s="374" t="e">
        <f>L135+#REF!+#REF!</f>
        <v>#REF!</v>
      </c>
      <c r="M134" s="374" t="e">
        <f>M135+#REF!+#REF!</f>
        <v>#REF!</v>
      </c>
      <c r="N134" s="375">
        <f>N135+N138+N141</f>
        <v>7619.9000000000005</v>
      </c>
    </row>
    <row r="135" spans="1:14" ht="25.5" hidden="1" customHeight="1">
      <c r="A135" s="561" t="s">
        <v>69</v>
      </c>
      <c r="B135" s="562" t="s">
        <v>257</v>
      </c>
      <c r="C135" s="392">
        <v>993</v>
      </c>
      <c r="D135" s="392" t="s">
        <v>80</v>
      </c>
      <c r="E135" s="392" t="s">
        <v>469</v>
      </c>
      <c r="F135" s="392"/>
      <c r="G135" s="392"/>
      <c r="H135" s="393">
        <f>[6]роспись!H84</f>
        <v>552.70000000000005</v>
      </c>
      <c r="I135" s="393">
        <v>79.8</v>
      </c>
      <c r="J135" s="393">
        <v>204</v>
      </c>
      <c r="K135" s="394">
        <f>K137</f>
        <v>411.1</v>
      </c>
      <c r="L135" s="394">
        <f>L137</f>
        <v>0</v>
      </c>
      <c r="M135" s="394">
        <f>M137</f>
        <v>411.1</v>
      </c>
      <c r="N135" s="395">
        <f>N136</f>
        <v>4218.8000000000011</v>
      </c>
    </row>
    <row r="136" spans="1:14" ht="30.6" customHeight="1">
      <c r="A136" s="505" t="s">
        <v>70</v>
      </c>
      <c r="B136" s="377" t="s">
        <v>338</v>
      </c>
      <c r="C136" s="304">
        <v>993</v>
      </c>
      <c r="D136" s="304" t="s">
        <v>80</v>
      </c>
      <c r="E136" s="304" t="s">
        <v>469</v>
      </c>
      <c r="F136" s="304" t="s">
        <v>337</v>
      </c>
      <c r="G136" s="304"/>
      <c r="H136" s="305" t="e">
        <f>H137</f>
        <v>#REF!</v>
      </c>
      <c r="I136" s="305" t="e">
        <f>I137</f>
        <v>#REF!</v>
      </c>
      <c r="J136" s="305" t="e">
        <f>J137</f>
        <v>#REF!</v>
      </c>
      <c r="K136" s="306">
        <v>411.1</v>
      </c>
      <c r="L136" s="307"/>
      <c r="M136" s="308">
        <v>411.1</v>
      </c>
      <c r="N136" s="309">
        <f>N137</f>
        <v>4218.8000000000011</v>
      </c>
    </row>
    <row r="137" spans="1:14" ht="27" customHeight="1" thickBot="1">
      <c r="A137" s="512" t="s">
        <v>524</v>
      </c>
      <c r="B137" s="550" t="s">
        <v>305</v>
      </c>
      <c r="C137" s="349">
        <v>993</v>
      </c>
      <c r="D137" s="349" t="s">
        <v>80</v>
      </c>
      <c r="E137" s="349" t="s">
        <v>469</v>
      </c>
      <c r="F137" s="349" t="s">
        <v>252</v>
      </c>
      <c r="G137" s="349"/>
      <c r="H137" s="353" t="e">
        <f>#REF!</f>
        <v>#REF!</v>
      </c>
      <c r="I137" s="353" t="e">
        <f>#REF!</f>
        <v>#REF!</v>
      </c>
      <c r="J137" s="353" t="e">
        <f>#REF!</f>
        <v>#REF!</v>
      </c>
      <c r="K137" s="313">
        <v>411.1</v>
      </c>
      <c r="L137" s="314"/>
      <c r="M137" s="315">
        <v>411.1</v>
      </c>
      <c r="N137" s="316">
        <f>'[2]Функц.2020 (прил 3) '!$L$134</f>
        <v>4218.8000000000011</v>
      </c>
    </row>
    <row r="138" spans="1:14" ht="24" customHeight="1" thickBot="1">
      <c r="A138" s="551" t="s">
        <v>258</v>
      </c>
      <c r="B138" s="563" t="s">
        <v>518</v>
      </c>
      <c r="C138" s="564" t="s">
        <v>138</v>
      </c>
      <c r="D138" s="398" t="s">
        <v>80</v>
      </c>
      <c r="E138" s="355" t="s">
        <v>525</v>
      </c>
      <c r="F138" s="398"/>
      <c r="G138" s="355"/>
      <c r="H138" s="356">
        <v>400</v>
      </c>
      <c r="I138" s="356">
        <v>220</v>
      </c>
      <c r="J138" s="356">
        <v>400</v>
      </c>
      <c r="K138" s="388">
        <f>K140</f>
        <v>500</v>
      </c>
      <c r="L138" s="388">
        <f>L140</f>
        <v>14.9</v>
      </c>
      <c r="M138" s="388">
        <f>M140</f>
        <v>500</v>
      </c>
      <c r="N138" s="555">
        <f>N140</f>
        <v>332.39999999999964</v>
      </c>
    </row>
    <row r="139" spans="1:14" ht="28.2" customHeight="1">
      <c r="A139" s="565" t="s">
        <v>259</v>
      </c>
      <c r="B139" s="422" t="s">
        <v>338</v>
      </c>
      <c r="C139" s="566" t="s">
        <v>138</v>
      </c>
      <c r="D139" s="405" t="s">
        <v>80</v>
      </c>
      <c r="E139" s="401" t="s">
        <v>525</v>
      </c>
      <c r="F139" s="400" t="s">
        <v>337</v>
      </c>
      <c r="G139" s="401"/>
      <c r="H139" s="402">
        <f t="shared" ref="H139:J140" si="10">H153</f>
        <v>0</v>
      </c>
      <c r="I139" s="402">
        <f t="shared" si="10"/>
        <v>0</v>
      </c>
      <c r="J139" s="402">
        <f t="shared" si="10"/>
        <v>0</v>
      </c>
      <c r="K139" s="350">
        <v>500</v>
      </c>
      <c r="L139" s="350">
        <v>14.9</v>
      </c>
      <c r="M139" s="350">
        <v>500</v>
      </c>
      <c r="N139" s="385">
        <f>N140</f>
        <v>332.39999999999964</v>
      </c>
    </row>
    <row r="140" spans="1:14" ht="34.799999999999997" customHeight="1" thickBot="1">
      <c r="A140" s="512" t="s">
        <v>322</v>
      </c>
      <c r="B140" s="550" t="s">
        <v>305</v>
      </c>
      <c r="C140" s="567" t="s">
        <v>138</v>
      </c>
      <c r="D140" s="404" t="s">
        <v>80</v>
      </c>
      <c r="E140" s="382" t="s">
        <v>525</v>
      </c>
      <c r="F140" s="404" t="s">
        <v>252</v>
      </c>
      <c r="G140" s="349"/>
      <c r="H140" s="353">
        <f t="shared" si="10"/>
        <v>0</v>
      </c>
      <c r="I140" s="353">
        <f t="shared" si="10"/>
        <v>0</v>
      </c>
      <c r="J140" s="353">
        <f t="shared" si="10"/>
        <v>0</v>
      </c>
      <c r="K140" s="313">
        <v>500</v>
      </c>
      <c r="L140" s="313">
        <v>14.9</v>
      </c>
      <c r="M140" s="313">
        <v>500</v>
      </c>
      <c r="N140" s="316">
        <f>'[2]Функц.2020 (прил 3) '!$L$137</f>
        <v>332.39999999999964</v>
      </c>
    </row>
    <row r="141" spans="1:14" ht="37.799999999999997" customHeight="1" thickBot="1">
      <c r="A141" s="551" t="s">
        <v>260</v>
      </c>
      <c r="B141" s="370" t="s">
        <v>535</v>
      </c>
      <c r="C141" s="564" t="s">
        <v>138</v>
      </c>
      <c r="D141" s="398" t="s">
        <v>80</v>
      </c>
      <c r="E141" s="355" t="s">
        <v>536</v>
      </c>
      <c r="F141" s="397"/>
      <c r="G141" s="386"/>
      <c r="H141" s="387"/>
      <c r="I141" s="387"/>
      <c r="J141" s="387"/>
      <c r="K141" s="387"/>
      <c r="L141" s="387"/>
      <c r="M141" s="387"/>
      <c r="N141" s="555">
        <f>N142+N144</f>
        <v>3068.7</v>
      </c>
    </row>
    <row r="142" spans="1:14" ht="34.799999999999997" customHeight="1">
      <c r="A142" s="565" t="s">
        <v>261</v>
      </c>
      <c r="B142" s="422" t="s">
        <v>338</v>
      </c>
      <c r="C142" s="568" t="s">
        <v>138</v>
      </c>
      <c r="D142" s="400" t="s">
        <v>80</v>
      </c>
      <c r="E142" s="401" t="s">
        <v>536</v>
      </c>
      <c r="F142" s="400" t="s">
        <v>337</v>
      </c>
      <c r="G142" s="401"/>
      <c r="H142" s="402"/>
      <c r="I142" s="402"/>
      <c r="J142" s="402"/>
      <c r="K142" s="402"/>
      <c r="L142" s="402"/>
      <c r="M142" s="402"/>
      <c r="N142" s="403">
        <f>N143</f>
        <v>1809</v>
      </c>
    </row>
    <row r="143" spans="1:14" ht="29.25" customHeight="1">
      <c r="A143" s="512" t="s">
        <v>325</v>
      </c>
      <c r="B143" s="550" t="s">
        <v>305</v>
      </c>
      <c r="C143" s="567" t="s">
        <v>138</v>
      </c>
      <c r="D143" s="404" t="s">
        <v>80</v>
      </c>
      <c r="E143" s="349" t="s">
        <v>536</v>
      </c>
      <c r="F143" s="404" t="s">
        <v>252</v>
      </c>
      <c r="G143" s="349"/>
      <c r="H143" s="353"/>
      <c r="I143" s="353"/>
      <c r="J143" s="353"/>
      <c r="K143" s="353"/>
      <c r="L143" s="353"/>
      <c r="M143" s="353"/>
      <c r="N143" s="316">
        <f>'[2]Функц.2020 (прил 3) '!$L$140</f>
        <v>1809</v>
      </c>
    </row>
    <row r="144" spans="1:14" ht="29.25" customHeight="1">
      <c r="A144" s="559" t="s">
        <v>616</v>
      </c>
      <c r="B144" s="377" t="s">
        <v>396</v>
      </c>
      <c r="C144" s="567" t="s">
        <v>138</v>
      </c>
      <c r="D144" s="404" t="s">
        <v>80</v>
      </c>
      <c r="E144" s="349" t="s">
        <v>536</v>
      </c>
      <c r="F144" s="405" t="s">
        <v>342</v>
      </c>
      <c r="G144" s="382"/>
      <c r="H144" s="383"/>
      <c r="I144" s="383"/>
      <c r="J144" s="383"/>
      <c r="K144" s="351"/>
      <c r="L144" s="351"/>
      <c r="M144" s="351"/>
      <c r="N144" s="385">
        <v>1259.7</v>
      </c>
    </row>
    <row r="145" spans="1:14" ht="27" customHeight="1" thickBot="1">
      <c r="A145" s="559" t="s">
        <v>617</v>
      </c>
      <c r="B145" s="377" t="s">
        <v>605</v>
      </c>
      <c r="C145" s="567" t="s">
        <v>138</v>
      </c>
      <c r="D145" s="404" t="s">
        <v>80</v>
      </c>
      <c r="E145" s="349" t="s">
        <v>536</v>
      </c>
      <c r="F145" s="405" t="s">
        <v>606</v>
      </c>
      <c r="G145" s="382"/>
      <c r="H145" s="383"/>
      <c r="I145" s="383"/>
      <c r="J145" s="383"/>
      <c r="K145" s="351"/>
      <c r="L145" s="351"/>
      <c r="M145" s="351"/>
      <c r="N145" s="385">
        <v>1259.7</v>
      </c>
    </row>
    <row r="146" spans="1:14" ht="29.25" customHeight="1" thickBot="1">
      <c r="A146" s="569" t="s">
        <v>424</v>
      </c>
      <c r="B146" s="418" t="s">
        <v>262</v>
      </c>
      <c r="C146" s="355">
        <v>993</v>
      </c>
      <c r="D146" s="355" t="s">
        <v>80</v>
      </c>
      <c r="E146" s="355" t="s">
        <v>470</v>
      </c>
      <c r="F146" s="355"/>
      <c r="G146" s="386"/>
      <c r="H146" s="387">
        <f>H147</f>
        <v>1077.7</v>
      </c>
      <c r="I146" s="387">
        <f>I147</f>
        <v>566.29999999999995</v>
      </c>
      <c r="J146" s="387">
        <f>J147</f>
        <v>1077.7</v>
      </c>
      <c r="K146" s="388">
        <f>K147++K150+K153</f>
        <v>6501.6</v>
      </c>
      <c r="L146" s="388">
        <f>L147++L150+L153</f>
        <v>4178.7000000000007</v>
      </c>
      <c r="M146" s="388">
        <f>M147++M150+M153</f>
        <v>6501.6</v>
      </c>
      <c r="N146" s="357">
        <f>N147++N150+N153</f>
        <v>11521.4</v>
      </c>
    </row>
    <row r="147" spans="1:14" ht="27" customHeight="1">
      <c r="A147" s="570" t="s">
        <v>425</v>
      </c>
      <c r="B147" s="408" t="s">
        <v>263</v>
      </c>
      <c r="C147" s="400" t="s">
        <v>138</v>
      </c>
      <c r="D147" s="400" t="s">
        <v>80</v>
      </c>
      <c r="E147" s="304" t="s">
        <v>471</v>
      </c>
      <c r="F147" s="400"/>
      <c r="G147" s="401"/>
      <c r="H147" s="401">
        <f t="shared" ref="H147:M147" si="11">H149</f>
        <v>1077.7</v>
      </c>
      <c r="I147" s="402">
        <f t="shared" si="11"/>
        <v>566.29999999999995</v>
      </c>
      <c r="J147" s="402">
        <f t="shared" si="11"/>
        <v>1077.7</v>
      </c>
      <c r="K147" s="409">
        <f t="shared" si="11"/>
        <v>1800</v>
      </c>
      <c r="L147" s="409">
        <f t="shared" si="11"/>
        <v>1632.4</v>
      </c>
      <c r="M147" s="409">
        <f t="shared" si="11"/>
        <v>1800</v>
      </c>
      <c r="N147" s="410">
        <f>N148</f>
        <v>350</v>
      </c>
    </row>
    <row r="148" spans="1:14" ht="27" customHeight="1">
      <c r="A148" s="571" t="s">
        <v>426</v>
      </c>
      <c r="B148" s="377" t="s">
        <v>338</v>
      </c>
      <c r="C148" s="411" t="s">
        <v>138</v>
      </c>
      <c r="D148" s="411" t="s">
        <v>80</v>
      </c>
      <c r="E148" s="304" t="s">
        <v>471</v>
      </c>
      <c r="F148" s="411" t="s">
        <v>337</v>
      </c>
      <c r="G148" s="304"/>
      <c r="H148" s="304" t="e">
        <f>[6]роспись!H78</f>
        <v>#REF!</v>
      </c>
      <c r="I148" s="305">
        <v>566.29999999999995</v>
      </c>
      <c r="J148" s="305">
        <v>1077.7</v>
      </c>
      <c r="K148" s="412">
        <v>1800</v>
      </c>
      <c r="L148" s="307">
        <v>1632.4</v>
      </c>
      <c r="M148" s="308">
        <v>1800</v>
      </c>
      <c r="N148" s="309">
        <f>N149</f>
        <v>350</v>
      </c>
    </row>
    <row r="149" spans="1:14" ht="36">
      <c r="A149" s="571" t="s">
        <v>427</v>
      </c>
      <c r="B149" s="378" t="s">
        <v>305</v>
      </c>
      <c r="C149" s="411" t="s">
        <v>138</v>
      </c>
      <c r="D149" s="411" t="s">
        <v>80</v>
      </c>
      <c r="E149" s="401" t="s">
        <v>471</v>
      </c>
      <c r="F149" s="411" t="s">
        <v>252</v>
      </c>
      <c r="G149" s="304"/>
      <c r="H149" s="304">
        <f>[6]роспись!H79</f>
        <v>1077.7</v>
      </c>
      <c r="I149" s="305">
        <v>566.29999999999995</v>
      </c>
      <c r="J149" s="305">
        <v>1077.7</v>
      </c>
      <c r="K149" s="412">
        <v>1800</v>
      </c>
      <c r="L149" s="307">
        <v>1632.4</v>
      </c>
      <c r="M149" s="308">
        <v>1800</v>
      </c>
      <c r="N149" s="309">
        <v>350</v>
      </c>
    </row>
    <row r="150" spans="1:14" ht="12.6">
      <c r="A150" s="571" t="s">
        <v>323</v>
      </c>
      <c r="B150" s="413" t="s">
        <v>81</v>
      </c>
      <c r="C150" s="572" t="s">
        <v>138</v>
      </c>
      <c r="D150" s="411" t="s">
        <v>80</v>
      </c>
      <c r="E150" s="401" t="s">
        <v>472</v>
      </c>
      <c r="F150" s="411"/>
      <c r="G150" s="304"/>
      <c r="H150" s="305">
        <f>H156</f>
        <v>780.80000000000007</v>
      </c>
      <c r="I150" s="305">
        <f>I156</f>
        <v>457.5</v>
      </c>
      <c r="J150" s="305">
        <f>J156</f>
        <v>704.80000000000007</v>
      </c>
      <c r="K150" s="412">
        <f>K152</f>
        <v>1122</v>
      </c>
      <c r="L150" s="412">
        <f>L152</f>
        <v>475</v>
      </c>
      <c r="M150" s="412">
        <f>M152</f>
        <v>1122</v>
      </c>
      <c r="N150" s="414">
        <f>N151</f>
        <v>0</v>
      </c>
    </row>
    <row r="151" spans="1:14" ht="22.5" customHeight="1">
      <c r="A151" s="571" t="s">
        <v>324</v>
      </c>
      <c r="B151" s="377" t="s">
        <v>338</v>
      </c>
      <c r="C151" s="572" t="s">
        <v>138</v>
      </c>
      <c r="D151" s="411" t="s">
        <v>80</v>
      </c>
      <c r="E151" s="401" t="s">
        <v>472</v>
      </c>
      <c r="F151" s="411" t="s">
        <v>337</v>
      </c>
      <c r="G151" s="304"/>
      <c r="H151" s="305">
        <f>H153</f>
        <v>0</v>
      </c>
      <c r="I151" s="305">
        <f>I153</f>
        <v>0</v>
      </c>
      <c r="J151" s="305">
        <f>J153</f>
        <v>0</v>
      </c>
      <c r="K151" s="412">
        <v>1122</v>
      </c>
      <c r="L151" s="412">
        <v>475</v>
      </c>
      <c r="M151" s="412">
        <v>1122</v>
      </c>
      <c r="N151" s="414">
        <f>N152</f>
        <v>0</v>
      </c>
    </row>
    <row r="152" spans="1:14" ht="26.25" customHeight="1">
      <c r="A152" s="571" t="s">
        <v>355</v>
      </c>
      <c r="B152" s="378" t="s">
        <v>305</v>
      </c>
      <c r="C152" s="572" t="s">
        <v>138</v>
      </c>
      <c r="D152" s="411" t="s">
        <v>80</v>
      </c>
      <c r="E152" s="401" t="s">
        <v>472</v>
      </c>
      <c r="F152" s="411" t="s">
        <v>252</v>
      </c>
      <c r="G152" s="304"/>
      <c r="H152" s="305">
        <f>H155</f>
        <v>0</v>
      </c>
      <c r="I152" s="305">
        <f>I155</f>
        <v>0</v>
      </c>
      <c r="J152" s="305">
        <f>J155</f>
        <v>0</v>
      </c>
      <c r="K152" s="412">
        <v>1122</v>
      </c>
      <c r="L152" s="412">
        <v>475</v>
      </c>
      <c r="M152" s="412">
        <v>1122</v>
      </c>
      <c r="N152" s="414">
        <v>0</v>
      </c>
    </row>
    <row r="153" spans="1:14" ht="18" customHeight="1">
      <c r="A153" s="571" t="s">
        <v>428</v>
      </c>
      <c r="B153" s="415" t="s">
        <v>618</v>
      </c>
      <c r="C153" s="573">
        <v>993</v>
      </c>
      <c r="D153" s="411" t="s">
        <v>80</v>
      </c>
      <c r="E153" s="401" t="s">
        <v>473</v>
      </c>
      <c r="F153" s="411"/>
      <c r="G153" s="304"/>
      <c r="H153" s="305"/>
      <c r="I153" s="305"/>
      <c r="J153" s="305"/>
      <c r="K153" s="412">
        <f>K155</f>
        <v>3579.6</v>
      </c>
      <c r="L153" s="412">
        <f>L155</f>
        <v>2071.3000000000002</v>
      </c>
      <c r="M153" s="412">
        <f>M155</f>
        <v>3579.6</v>
      </c>
      <c r="N153" s="309">
        <f>N154</f>
        <v>11171.4</v>
      </c>
    </row>
    <row r="154" spans="1:14" ht="26.25" customHeight="1">
      <c r="A154" s="574" t="s">
        <v>429</v>
      </c>
      <c r="B154" s="377" t="s">
        <v>338</v>
      </c>
      <c r="C154" s="575">
        <v>993</v>
      </c>
      <c r="D154" s="404" t="s">
        <v>80</v>
      </c>
      <c r="E154" s="401" t="s">
        <v>473</v>
      </c>
      <c r="F154" s="411" t="s">
        <v>337</v>
      </c>
      <c r="G154" s="349"/>
      <c r="H154" s="353"/>
      <c r="I154" s="416"/>
      <c r="J154" s="416"/>
      <c r="K154" s="417">
        <v>3579.6</v>
      </c>
      <c r="L154" s="307">
        <v>2071.3000000000002</v>
      </c>
      <c r="M154" s="308">
        <v>3579.6</v>
      </c>
      <c r="N154" s="309">
        <f>N155</f>
        <v>11171.4</v>
      </c>
    </row>
    <row r="155" spans="1:14" ht="27" customHeight="1" thickBot="1">
      <c r="A155" s="574" t="s">
        <v>430</v>
      </c>
      <c r="B155" s="378" t="s">
        <v>305</v>
      </c>
      <c r="C155" s="575">
        <v>993</v>
      </c>
      <c r="D155" s="404" t="s">
        <v>80</v>
      </c>
      <c r="E155" s="401" t="s">
        <v>473</v>
      </c>
      <c r="F155" s="411" t="s">
        <v>252</v>
      </c>
      <c r="G155" s="349"/>
      <c r="H155" s="353"/>
      <c r="I155" s="416"/>
      <c r="J155" s="416"/>
      <c r="K155" s="417">
        <v>3579.6</v>
      </c>
      <c r="L155" s="307">
        <v>2071.3000000000002</v>
      </c>
      <c r="M155" s="308">
        <v>3579.6</v>
      </c>
      <c r="N155" s="309">
        <f>'[2]Функц.2020 (прил 3) '!$L$152</f>
        <v>11171.4</v>
      </c>
    </row>
    <row r="156" spans="1:14" ht="21" customHeight="1" thickBot="1">
      <c r="A156" s="551" t="s">
        <v>569</v>
      </c>
      <c r="B156" s="418" t="s">
        <v>264</v>
      </c>
      <c r="C156" s="355">
        <v>993</v>
      </c>
      <c r="D156" s="355" t="s">
        <v>80</v>
      </c>
      <c r="E156" s="295" t="s">
        <v>477</v>
      </c>
      <c r="F156" s="355"/>
      <c r="G156" s="296"/>
      <c r="H156" s="297">
        <f>H157+H168</f>
        <v>780.80000000000007</v>
      </c>
      <c r="I156" s="297">
        <f>I157+I168</f>
        <v>457.5</v>
      </c>
      <c r="J156" s="297">
        <f>J157+J168</f>
        <v>704.80000000000007</v>
      </c>
      <c r="K156" s="388">
        <f>K157+K160</f>
        <v>571.6</v>
      </c>
      <c r="L156" s="388">
        <f>L157+L160</f>
        <v>100</v>
      </c>
      <c r="M156" s="388">
        <f>M157+M160</f>
        <v>571.6</v>
      </c>
      <c r="N156" s="357">
        <f>N160+N163+N165</f>
        <v>9946.2000000000007</v>
      </c>
    </row>
    <row r="157" spans="1:14" ht="24.75" customHeight="1">
      <c r="A157" s="576" t="s">
        <v>261</v>
      </c>
      <c r="B157" s="422" t="s">
        <v>553</v>
      </c>
      <c r="C157" s="568" t="s">
        <v>138</v>
      </c>
      <c r="D157" s="400" t="s">
        <v>80</v>
      </c>
      <c r="E157" s="401" t="s">
        <v>474</v>
      </c>
      <c r="F157" s="400"/>
      <c r="G157" s="304"/>
      <c r="H157" s="305">
        <f t="shared" ref="H157:N157" si="12">H159</f>
        <v>552.70000000000005</v>
      </c>
      <c r="I157" s="305">
        <f t="shared" si="12"/>
        <v>356.1</v>
      </c>
      <c r="J157" s="305">
        <f t="shared" si="12"/>
        <v>552.70000000000005</v>
      </c>
      <c r="K157" s="409">
        <f t="shared" si="12"/>
        <v>150</v>
      </c>
      <c r="L157" s="409">
        <f t="shared" si="12"/>
        <v>100</v>
      </c>
      <c r="M157" s="409">
        <f t="shared" si="12"/>
        <v>150</v>
      </c>
      <c r="N157" s="410">
        <f t="shared" si="12"/>
        <v>0</v>
      </c>
    </row>
    <row r="158" spans="1:14" ht="27" customHeight="1">
      <c r="A158" s="571" t="s">
        <v>325</v>
      </c>
      <c r="B158" s="377" t="s">
        <v>338</v>
      </c>
      <c r="C158" s="568" t="s">
        <v>138</v>
      </c>
      <c r="D158" s="400" t="s">
        <v>80</v>
      </c>
      <c r="E158" s="401" t="s">
        <v>474</v>
      </c>
      <c r="F158" s="400" t="s">
        <v>337</v>
      </c>
      <c r="G158" s="304"/>
      <c r="H158" s="305" t="e">
        <f>[6]роспись!H83</f>
        <v>#REF!</v>
      </c>
      <c r="I158" s="305">
        <v>356.1</v>
      </c>
      <c r="J158" s="305">
        <v>552.70000000000005</v>
      </c>
      <c r="K158" s="409">
        <v>150</v>
      </c>
      <c r="L158" s="423">
        <v>100</v>
      </c>
      <c r="M158" s="424">
        <v>150</v>
      </c>
      <c r="N158" s="309">
        <f>N159</f>
        <v>0</v>
      </c>
    </row>
    <row r="159" spans="1:14" ht="36">
      <c r="A159" s="577" t="s">
        <v>356</v>
      </c>
      <c r="B159" s="378" t="s">
        <v>305</v>
      </c>
      <c r="C159" s="568" t="s">
        <v>138</v>
      </c>
      <c r="D159" s="400" t="s">
        <v>80</v>
      </c>
      <c r="E159" s="401" t="s">
        <v>474</v>
      </c>
      <c r="F159" s="400" t="s">
        <v>252</v>
      </c>
      <c r="G159" s="304"/>
      <c r="H159" s="305">
        <f>[6]роспись!H84</f>
        <v>552.70000000000005</v>
      </c>
      <c r="I159" s="305">
        <v>356.1</v>
      </c>
      <c r="J159" s="305">
        <v>552.70000000000005</v>
      </c>
      <c r="K159" s="409">
        <v>150</v>
      </c>
      <c r="L159" s="423">
        <v>100</v>
      </c>
      <c r="M159" s="424">
        <v>150</v>
      </c>
      <c r="N159" s="309">
        <v>0</v>
      </c>
    </row>
    <row r="160" spans="1:14" ht="24.75" customHeight="1">
      <c r="A160" s="574" t="s">
        <v>570</v>
      </c>
      <c r="B160" s="425" t="s">
        <v>403</v>
      </c>
      <c r="C160" s="567" t="s">
        <v>138</v>
      </c>
      <c r="D160" s="404" t="s">
        <v>80</v>
      </c>
      <c r="E160" s="401" t="s">
        <v>475</v>
      </c>
      <c r="F160" s="404"/>
      <c r="G160" s="304"/>
      <c r="H160" s="305"/>
      <c r="I160" s="305"/>
      <c r="J160" s="305"/>
      <c r="K160" s="417">
        <f>K162</f>
        <v>421.6</v>
      </c>
      <c r="L160" s="417">
        <f>L162</f>
        <v>0</v>
      </c>
      <c r="M160" s="417">
        <f>M162</f>
        <v>421.6</v>
      </c>
      <c r="N160" s="426">
        <f>N162</f>
        <v>7764.2</v>
      </c>
    </row>
    <row r="161" spans="1:31" ht="84" customHeight="1">
      <c r="A161" s="574" t="s">
        <v>571</v>
      </c>
      <c r="B161" s="377" t="s">
        <v>338</v>
      </c>
      <c r="C161" s="567" t="s">
        <v>138</v>
      </c>
      <c r="D161" s="404" t="s">
        <v>80</v>
      </c>
      <c r="E161" s="401" t="s">
        <v>475</v>
      </c>
      <c r="F161" s="404" t="s">
        <v>337</v>
      </c>
      <c r="G161" s="304"/>
      <c r="H161" s="305"/>
      <c r="I161" s="305"/>
      <c r="J161" s="305"/>
      <c r="K161" s="417">
        <v>421.6</v>
      </c>
      <c r="L161" s="427"/>
      <c r="M161" s="427">
        <v>421.6</v>
      </c>
      <c r="N161" s="309">
        <f>N162</f>
        <v>7764.2</v>
      </c>
    </row>
    <row r="162" spans="1:31" ht="25.5" customHeight="1">
      <c r="A162" s="574" t="s">
        <v>572</v>
      </c>
      <c r="B162" s="378" t="s">
        <v>305</v>
      </c>
      <c r="C162" s="567" t="s">
        <v>138</v>
      </c>
      <c r="D162" s="404" t="s">
        <v>80</v>
      </c>
      <c r="E162" s="401" t="s">
        <v>475</v>
      </c>
      <c r="F162" s="404" t="s">
        <v>252</v>
      </c>
      <c r="G162" s="304"/>
      <c r="H162" s="305"/>
      <c r="I162" s="305"/>
      <c r="J162" s="305"/>
      <c r="K162" s="417">
        <v>421.6</v>
      </c>
      <c r="L162" s="427"/>
      <c r="M162" s="427">
        <v>421.6</v>
      </c>
      <c r="N162" s="309">
        <f>'[2]Функц.2020 (прил 3) '!$L$159</f>
        <v>7764.2</v>
      </c>
    </row>
    <row r="163" spans="1:31" ht="26.25" customHeight="1">
      <c r="A163" s="574" t="s">
        <v>573</v>
      </c>
      <c r="B163" s="377" t="s">
        <v>396</v>
      </c>
      <c r="C163" s="567" t="s">
        <v>138</v>
      </c>
      <c r="D163" s="404" t="s">
        <v>80</v>
      </c>
      <c r="E163" s="401" t="s">
        <v>475</v>
      </c>
      <c r="F163" s="404" t="s">
        <v>342</v>
      </c>
      <c r="G163" s="304"/>
      <c r="H163" s="305"/>
      <c r="I163" s="305"/>
      <c r="J163" s="305"/>
      <c r="K163" s="417"/>
      <c r="L163" s="428"/>
      <c r="M163" s="428"/>
      <c r="N163" s="316">
        <v>1982</v>
      </c>
    </row>
    <row r="164" spans="1:31" ht="18.75" customHeight="1">
      <c r="A164" s="574" t="s">
        <v>574</v>
      </c>
      <c r="B164" s="377" t="s">
        <v>605</v>
      </c>
      <c r="C164" s="567" t="s">
        <v>138</v>
      </c>
      <c r="D164" s="404" t="s">
        <v>80</v>
      </c>
      <c r="E164" s="401" t="s">
        <v>475</v>
      </c>
      <c r="F164" s="404" t="s">
        <v>606</v>
      </c>
      <c r="G164" s="304"/>
      <c r="H164" s="305"/>
      <c r="I164" s="305"/>
      <c r="J164" s="305"/>
      <c r="K164" s="417"/>
      <c r="L164" s="428"/>
      <c r="M164" s="428"/>
      <c r="N164" s="316">
        <v>1982</v>
      </c>
    </row>
    <row r="165" spans="1:31" ht="24">
      <c r="A165" s="574" t="s">
        <v>573</v>
      </c>
      <c r="B165" s="425" t="s">
        <v>451</v>
      </c>
      <c r="C165" s="567" t="s">
        <v>138</v>
      </c>
      <c r="D165" s="404" t="s">
        <v>80</v>
      </c>
      <c r="E165" s="401" t="s">
        <v>476</v>
      </c>
      <c r="F165" s="404"/>
      <c r="G165" s="304"/>
      <c r="H165" s="305"/>
      <c r="I165" s="305"/>
      <c r="J165" s="305"/>
      <c r="K165" s="417">
        <f>K167</f>
        <v>421.6</v>
      </c>
      <c r="L165" s="417">
        <f>L167</f>
        <v>0</v>
      </c>
      <c r="M165" s="417">
        <f>M167</f>
        <v>421.6</v>
      </c>
      <c r="N165" s="426">
        <f>N167</f>
        <v>200</v>
      </c>
      <c r="AC165" s="242"/>
      <c r="AE165" s="273"/>
    </row>
    <row r="166" spans="1:31" ht="30" customHeight="1">
      <c r="A166" s="574" t="s">
        <v>574</v>
      </c>
      <c r="B166" s="377" t="s">
        <v>338</v>
      </c>
      <c r="C166" s="567" t="s">
        <v>138</v>
      </c>
      <c r="D166" s="404" t="s">
        <v>80</v>
      </c>
      <c r="E166" s="401" t="s">
        <v>476</v>
      </c>
      <c r="F166" s="404" t="s">
        <v>337</v>
      </c>
      <c r="G166" s="304"/>
      <c r="H166" s="305"/>
      <c r="I166" s="305"/>
      <c r="J166" s="305"/>
      <c r="K166" s="417">
        <v>421.6</v>
      </c>
      <c r="L166" s="427"/>
      <c r="M166" s="427">
        <v>421.6</v>
      </c>
      <c r="N166" s="309">
        <f>N167</f>
        <v>200</v>
      </c>
      <c r="AC166" s="242"/>
      <c r="AE166" s="273"/>
    </row>
    <row r="167" spans="1:31" ht="27.75" customHeight="1" thickBot="1">
      <c r="A167" s="574" t="s">
        <v>575</v>
      </c>
      <c r="B167" s="378" t="s">
        <v>305</v>
      </c>
      <c r="C167" s="567" t="s">
        <v>138</v>
      </c>
      <c r="D167" s="404" t="s">
        <v>80</v>
      </c>
      <c r="E167" s="382" t="s">
        <v>476</v>
      </c>
      <c r="F167" s="404" t="s">
        <v>252</v>
      </c>
      <c r="G167" s="304"/>
      <c r="H167" s="305"/>
      <c r="I167" s="305"/>
      <c r="J167" s="305"/>
      <c r="K167" s="417">
        <v>421.6</v>
      </c>
      <c r="L167" s="427"/>
      <c r="M167" s="427">
        <v>421.6</v>
      </c>
      <c r="N167" s="309">
        <v>200</v>
      </c>
      <c r="AC167" s="242"/>
      <c r="AE167" s="273"/>
    </row>
    <row r="168" spans="1:31" ht="39" customHeight="1" thickBot="1">
      <c r="A168" s="551" t="s">
        <v>576</v>
      </c>
      <c r="B168" s="418" t="s">
        <v>266</v>
      </c>
      <c r="C168" s="355">
        <v>993</v>
      </c>
      <c r="D168" s="419" t="s">
        <v>80</v>
      </c>
      <c r="E168" s="420" t="s">
        <v>481</v>
      </c>
      <c r="F168" s="421"/>
      <c r="G168" s="296"/>
      <c r="H168" s="297">
        <f>H169</f>
        <v>228.1</v>
      </c>
      <c r="I168" s="297">
        <f>I169</f>
        <v>101.4</v>
      </c>
      <c r="J168" s="297">
        <f>J169</f>
        <v>152.1</v>
      </c>
      <c r="K168" s="388">
        <f>K169+K172+K177</f>
        <v>5808.7999999999993</v>
      </c>
      <c r="L168" s="388">
        <f>L169+L172+L177</f>
        <v>3821.0000000000005</v>
      </c>
      <c r="M168" s="388">
        <f>M169+M172+M177</f>
        <v>5808.7999999999993</v>
      </c>
      <c r="N168" s="357">
        <f>N170+N173+N175+N178+N180</f>
        <v>27081.000000000004</v>
      </c>
    </row>
    <row r="169" spans="1:31" ht="32.25" customHeight="1">
      <c r="A169" s="576" t="s">
        <v>577</v>
      </c>
      <c r="B169" s="422" t="s">
        <v>404</v>
      </c>
      <c r="C169" s="568" t="s">
        <v>138</v>
      </c>
      <c r="D169" s="400" t="s">
        <v>80</v>
      </c>
      <c r="E169" s="401" t="s">
        <v>478</v>
      </c>
      <c r="F169" s="400"/>
      <c r="G169" s="304"/>
      <c r="H169" s="305">
        <f>[6]роспись!H96</f>
        <v>228.1</v>
      </c>
      <c r="I169" s="305">
        <v>101.4</v>
      </c>
      <c r="J169" s="305">
        <v>152.1</v>
      </c>
      <c r="K169" s="578">
        <f>K171</f>
        <v>3232.7</v>
      </c>
      <c r="L169" s="578">
        <f>L171</f>
        <v>1940.7</v>
      </c>
      <c r="M169" s="578">
        <f>M171</f>
        <v>3232.7</v>
      </c>
      <c r="N169" s="403">
        <f>N171</f>
        <v>12860.600000000002</v>
      </c>
    </row>
    <row r="170" spans="1:31" ht="27.75" customHeight="1">
      <c r="A170" s="571" t="s">
        <v>578</v>
      </c>
      <c r="B170" s="377" t="s">
        <v>338</v>
      </c>
      <c r="C170" s="572" t="s">
        <v>138</v>
      </c>
      <c r="D170" s="411" t="s">
        <v>80</v>
      </c>
      <c r="E170" s="401" t="s">
        <v>478</v>
      </c>
      <c r="F170" s="411" t="s">
        <v>337</v>
      </c>
      <c r="G170" s="304"/>
      <c r="H170" s="305">
        <f t="shared" ref="H170:J171" si="13">H171</f>
        <v>400</v>
      </c>
      <c r="I170" s="305">
        <f t="shared" si="13"/>
        <v>220</v>
      </c>
      <c r="J170" s="305">
        <f t="shared" si="13"/>
        <v>400</v>
      </c>
      <c r="K170" s="306">
        <f>3844.9-612.2</f>
        <v>3232.7</v>
      </c>
      <c r="L170" s="306">
        <v>1940.7</v>
      </c>
      <c r="M170" s="306">
        <v>3232.7</v>
      </c>
      <c r="N170" s="309">
        <f>N171</f>
        <v>12860.600000000002</v>
      </c>
    </row>
    <row r="171" spans="1:31" ht="36">
      <c r="A171" s="571" t="s">
        <v>579</v>
      </c>
      <c r="B171" s="378" t="s">
        <v>305</v>
      </c>
      <c r="C171" s="572" t="s">
        <v>138</v>
      </c>
      <c r="D171" s="411" t="s">
        <v>80</v>
      </c>
      <c r="E171" s="401" t="s">
        <v>478</v>
      </c>
      <c r="F171" s="411" t="s">
        <v>252</v>
      </c>
      <c r="G171" s="304"/>
      <c r="H171" s="305">
        <f t="shared" si="13"/>
        <v>400</v>
      </c>
      <c r="I171" s="305">
        <f t="shared" si="13"/>
        <v>220</v>
      </c>
      <c r="J171" s="305">
        <f t="shared" si="13"/>
        <v>400</v>
      </c>
      <c r="K171" s="306">
        <f>3844.9-612.2</f>
        <v>3232.7</v>
      </c>
      <c r="L171" s="306">
        <v>1940.7</v>
      </c>
      <c r="M171" s="306">
        <v>3232.7</v>
      </c>
      <c r="N171" s="309">
        <f>'[2]Функц.2020 (прил 3) '!$L$168</f>
        <v>12860.600000000002</v>
      </c>
    </row>
    <row r="172" spans="1:31" ht="12.6">
      <c r="A172" s="571" t="s">
        <v>580</v>
      </c>
      <c r="B172" s="377" t="s">
        <v>405</v>
      </c>
      <c r="C172" s="572" t="s">
        <v>138</v>
      </c>
      <c r="D172" s="411" t="s">
        <v>80</v>
      </c>
      <c r="E172" s="401" t="s">
        <v>479</v>
      </c>
      <c r="F172" s="411"/>
      <c r="G172" s="304"/>
      <c r="H172" s="305">
        <f>H174</f>
        <v>400</v>
      </c>
      <c r="I172" s="305">
        <f t="shared" ref="I172:N172" si="14">I174</f>
        <v>220</v>
      </c>
      <c r="J172" s="305">
        <f t="shared" si="14"/>
        <v>400</v>
      </c>
      <c r="K172" s="306">
        <v>2076.1</v>
      </c>
      <c r="L172" s="305">
        <f t="shared" si="14"/>
        <v>1865.4</v>
      </c>
      <c r="M172" s="305">
        <f t="shared" si="14"/>
        <v>2076.1</v>
      </c>
      <c r="N172" s="309">
        <f t="shared" si="14"/>
        <v>11927.199999999999</v>
      </c>
    </row>
    <row r="173" spans="1:31" ht="51" customHeight="1">
      <c r="A173" s="571" t="s">
        <v>581</v>
      </c>
      <c r="B173" s="377" t="s">
        <v>338</v>
      </c>
      <c r="C173" s="572" t="s">
        <v>138</v>
      </c>
      <c r="D173" s="411" t="s">
        <v>80</v>
      </c>
      <c r="E173" s="401" t="s">
        <v>479</v>
      </c>
      <c r="F173" s="411" t="s">
        <v>337</v>
      </c>
      <c r="G173" s="304"/>
      <c r="H173" s="305">
        <f>H174</f>
        <v>400</v>
      </c>
      <c r="I173" s="305">
        <f>I174</f>
        <v>220</v>
      </c>
      <c r="J173" s="305">
        <f>J174</f>
        <v>400</v>
      </c>
      <c r="K173" s="306">
        <v>2076.1</v>
      </c>
      <c r="L173" s="306">
        <v>1865.4</v>
      </c>
      <c r="M173" s="306">
        <v>2076.1</v>
      </c>
      <c r="N173" s="309">
        <f>N174</f>
        <v>11927.199999999999</v>
      </c>
    </row>
    <row r="174" spans="1:31" ht="27.75" customHeight="1">
      <c r="A174" s="571" t="s">
        <v>582</v>
      </c>
      <c r="B174" s="378" t="s">
        <v>305</v>
      </c>
      <c r="C174" s="572" t="s">
        <v>138</v>
      </c>
      <c r="D174" s="411" t="s">
        <v>80</v>
      </c>
      <c r="E174" s="401" t="s">
        <v>479</v>
      </c>
      <c r="F174" s="411" t="s">
        <v>252</v>
      </c>
      <c r="G174" s="304"/>
      <c r="H174" s="305">
        <f>H177</f>
        <v>400</v>
      </c>
      <c r="I174" s="305">
        <f>I177</f>
        <v>220</v>
      </c>
      <c r="J174" s="305">
        <f>J177</f>
        <v>400</v>
      </c>
      <c r="K174" s="306">
        <v>2076.1</v>
      </c>
      <c r="L174" s="306">
        <v>1865.4</v>
      </c>
      <c r="M174" s="306">
        <v>2076.1</v>
      </c>
      <c r="N174" s="309">
        <f>'[2]Функц.2020 (прил 3) '!$L$171</f>
        <v>11927.199999999999</v>
      </c>
    </row>
    <row r="175" spans="1:31" ht="25.5" customHeight="1">
      <c r="A175" s="571" t="s">
        <v>619</v>
      </c>
      <c r="B175" s="377" t="s">
        <v>396</v>
      </c>
      <c r="C175" s="572" t="s">
        <v>138</v>
      </c>
      <c r="D175" s="411" t="s">
        <v>80</v>
      </c>
      <c r="E175" s="401" t="s">
        <v>479</v>
      </c>
      <c r="F175" s="411" t="s">
        <v>342</v>
      </c>
      <c r="G175" s="304"/>
      <c r="H175" s="305"/>
      <c r="I175" s="305"/>
      <c r="J175" s="305"/>
      <c r="K175" s="306"/>
      <c r="L175" s="306"/>
      <c r="M175" s="306"/>
      <c r="N175" s="309">
        <v>150</v>
      </c>
    </row>
    <row r="176" spans="1:31" ht="15.75" customHeight="1" thickBot="1">
      <c r="A176" s="571" t="s">
        <v>620</v>
      </c>
      <c r="B176" s="360" t="s">
        <v>590</v>
      </c>
      <c r="C176" s="572" t="s">
        <v>138</v>
      </c>
      <c r="D176" s="411" t="s">
        <v>80</v>
      </c>
      <c r="E176" s="401" t="s">
        <v>479</v>
      </c>
      <c r="F176" s="411" t="s">
        <v>344</v>
      </c>
      <c r="G176" s="304"/>
      <c r="H176" s="305"/>
      <c r="I176" s="305"/>
      <c r="J176" s="305"/>
      <c r="K176" s="306"/>
      <c r="L176" s="306"/>
      <c r="M176" s="306"/>
      <c r="N176" s="309">
        <v>150</v>
      </c>
    </row>
    <row r="177" spans="1:14" ht="27" customHeight="1">
      <c r="A177" s="571" t="s">
        <v>583</v>
      </c>
      <c r="B177" s="377" t="s">
        <v>82</v>
      </c>
      <c r="C177" s="572" t="s">
        <v>138</v>
      </c>
      <c r="D177" s="411" t="s">
        <v>80</v>
      </c>
      <c r="E177" s="401" t="s">
        <v>480</v>
      </c>
      <c r="F177" s="411"/>
      <c r="G177" s="304"/>
      <c r="H177" s="305">
        <v>400</v>
      </c>
      <c r="I177" s="305">
        <v>220</v>
      </c>
      <c r="J177" s="305">
        <v>400</v>
      </c>
      <c r="K177" s="306">
        <f>K179</f>
        <v>500</v>
      </c>
      <c r="L177" s="306">
        <f>L179</f>
        <v>14.9</v>
      </c>
      <c r="M177" s="306">
        <f>M179</f>
        <v>500</v>
      </c>
      <c r="N177" s="309">
        <f>N179</f>
        <v>2100</v>
      </c>
    </row>
    <row r="178" spans="1:14" ht="30" customHeight="1">
      <c r="A178" s="574" t="s">
        <v>584</v>
      </c>
      <c r="B178" s="377" t="s">
        <v>338</v>
      </c>
      <c r="C178" s="567" t="s">
        <v>138</v>
      </c>
      <c r="D178" s="404" t="s">
        <v>80</v>
      </c>
      <c r="E178" s="401" t="s">
        <v>480</v>
      </c>
      <c r="F178" s="411" t="s">
        <v>337</v>
      </c>
      <c r="G178" s="304"/>
      <c r="H178" s="305" t="e">
        <f t="shared" ref="H178:J179" si="15">H186</f>
        <v>#REF!</v>
      </c>
      <c r="I178" s="305" t="e">
        <f t="shared" si="15"/>
        <v>#REF!</v>
      </c>
      <c r="J178" s="305" t="e">
        <f t="shared" si="15"/>
        <v>#REF!</v>
      </c>
      <c r="K178" s="313">
        <v>500</v>
      </c>
      <c r="L178" s="313">
        <v>14.9</v>
      </c>
      <c r="M178" s="313">
        <v>500</v>
      </c>
      <c r="N178" s="316">
        <f>N179</f>
        <v>2100</v>
      </c>
    </row>
    <row r="179" spans="1:14" ht="27" customHeight="1">
      <c r="A179" s="574" t="s">
        <v>585</v>
      </c>
      <c r="B179" s="550" t="s">
        <v>305</v>
      </c>
      <c r="C179" s="567" t="s">
        <v>138</v>
      </c>
      <c r="D179" s="404" t="s">
        <v>80</v>
      </c>
      <c r="E179" s="382" t="s">
        <v>480</v>
      </c>
      <c r="F179" s="404" t="s">
        <v>252</v>
      </c>
      <c r="G179" s="349"/>
      <c r="H179" s="353" t="e">
        <f t="shared" si="15"/>
        <v>#REF!</v>
      </c>
      <c r="I179" s="353" t="e">
        <f t="shared" si="15"/>
        <v>#REF!</v>
      </c>
      <c r="J179" s="353" t="e">
        <f t="shared" si="15"/>
        <v>#REF!</v>
      </c>
      <c r="K179" s="313">
        <v>500</v>
      </c>
      <c r="L179" s="313">
        <v>14.9</v>
      </c>
      <c r="M179" s="313">
        <v>500</v>
      </c>
      <c r="N179" s="316">
        <v>2100</v>
      </c>
    </row>
    <row r="180" spans="1:14" ht="36" customHeight="1">
      <c r="A180" s="643" t="s">
        <v>629</v>
      </c>
      <c r="B180" s="376" t="s">
        <v>621</v>
      </c>
      <c r="C180" s="572" t="s">
        <v>138</v>
      </c>
      <c r="D180" s="411" t="s">
        <v>80</v>
      </c>
      <c r="E180" s="304" t="s">
        <v>622</v>
      </c>
      <c r="F180" s="411" t="s">
        <v>342</v>
      </c>
      <c r="G180" s="304"/>
      <c r="H180" s="305"/>
      <c r="I180" s="305"/>
      <c r="J180" s="305"/>
      <c r="K180" s="305"/>
      <c r="L180" s="305"/>
      <c r="M180" s="305"/>
      <c r="N180" s="644">
        <v>43.2</v>
      </c>
    </row>
    <row r="181" spans="1:14" ht="33" customHeight="1">
      <c r="A181" s="643" t="s">
        <v>630</v>
      </c>
      <c r="B181" s="377" t="s">
        <v>605</v>
      </c>
      <c r="C181" s="572" t="s">
        <v>138</v>
      </c>
      <c r="D181" s="411" t="s">
        <v>80</v>
      </c>
      <c r="E181" s="304" t="s">
        <v>622</v>
      </c>
      <c r="F181" s="411" t="s">
        <v>606</v>
      </c>
      <c r="G181" s="304"/>
      <c r="H181" s="305"/>
      <c r="I181" s="305"/>
      <c r="J181" s="305"/>
      <c r="K181" s="305"/>
      <c r="L181" s="305"/>
      <c r="M181" s="305"/>
      <c r="N181" s="579">
        <v>43.2</v>
      </c>
    </row>
    <row r="182" spans="1:14" s="280" customFormat="1" ht="25.5" customHeight="1" thickBot="1">
      <c r="A182" s="601" t="s">
        <v>42</v>
      </c>
      <c r="B182" s="463" t="s">
        <v>34</v>
      </c>
      <c r="C182" s="295" t="s">
        <v>138</v>
      </c>
      <c r="D182" s="295" t="s">
        <v>22</v>
      </c>
      <c r="E182" s="295"/>
      <c r="F182" s="295"/>
      <c r="G182" s="295"/>
      <c r="H182" s="359" t="e">
        <f t="shared" ref="H182:M182" si="16">H187</f>
        <v>#REF!</v>
      </c>
      <c r="I182" s="359" t="e">
        <f t="shared" si="16"/>
        <v>#REF!</v>
      </c>
      <c r="J182" s="359" t="e">
        <f t="shared" si="16"/>
        <v>#REF!</v>
      </c>
      <c r="K182" s="359" t="e">
        <f t="shared" si="16"/>
        <v>#REF!</v>
      </c>
      <c r="L182" s="359" t="e">
        <f t="shared" si="16"/>
        <v>#REF!</v>
      </c>
      <c r="M182" s="359" t="e">
        <f t="shared" si="16"/>
        <v>#REF!</v>
      </c>
      <c r="N182" s="642">
        <f>N187+N183</f>
        <v>966.5</v>
      </c>
    </row>
    <row r="183" spans="1:14" s="280" customFormat="1" ht="30" customHeight="1">
      <c r="A183" s="553" t="s">
        <v>169</v>
      </c>
      <c r="B183" s="472" t="s">
        <v>327</v>
      </c>
      <c r="C183" s="296" t="s">
        <v>138</v>
      </c>
      <c r="D183" s="296" t="s">
        <v>326</v>
      </c>
      <c r="E183" s="296"/>
      <c r="F183" s="296"/>
      <c r="G183" s="296"/>
      <c r="H183" s="297" t="e">
        <f>H187</f>
        <v>#REF!</v>
      </c>
      <c r="I183" s="297" t="e">
        <f>I187</f>
        <v>#REF!</v>
      </c>
      <c r="J183" s="297" t="e">
        <f>J187</f>
        <v>#REF!</v>
      </c>
      <c r="K183" s="297" t="e">
        <f>K187+#REF!+#REF!</f>
        <v>#REF!</v>
      </c>
      <c r="L183" s="297" t="e">
        <f>L187+#REF!+#REF!</f>
        <v>#REF!</v>
      </c>
      <c r="M183" s="297" t="e">
        <f>M187+#REF!+#REF!</f>
        <v>#REF!</v>
      </c>
      <c r="N183" s="580">
        <f>N184</f>
        <v>100</v>
      </c>
    </row>
    <row r="184" spans="1:14" s="280" customFormat="1" ht="32.25" customHeight="1">
      <c r="A184" s="537" t="s">
        <v>79</v>
      </c>
      <c r="B184" s="472" t="s">
        <v>401</v>
      </c>
      <c r="C184" s="296" t="s">
        <v>138</v>
      </c>
      <c r="D184" s="296" t="s">
        <v>326</v>
      </c>
      <c r="E184" s="296" t="s">
        <v>482</v>
      </c>
      <c r="F184" s="296"/>
      <c r="G184" s="296"/>
      <c r="H184" s="297" t="e">
        <f>[6]роспись!H101</f>
        <v>#REF!</v>
      </c>
      <c r="I184" s="297">
        <v>309.39999999999998</v>
      </c>
      <c r="J184" s="297">
        <v>500</v>
      </c>
      <c r="K184" s="301" t="e">
        <f>K187</f>
        <v>#REF!</v>
      </c>
      <c r="L184" s="301" t="e">
        <f>L187</f>
        <v>#REF!</v>
      </c>
      <c r="M184" s="301" t="e">
        <f>M187</f>
        <v>#REF!</v>
      </c>
      <c r="N184" s="302">
        <f>N186</f>
        <v>100</v>
      </c>
    </row>
    <row r="185" spans="1:14" s="280" customFormat="1" ht="30.75" customHeight="1">
      <c r="A185" s="505" t="s">
        <v>151</v>
      </c>
      <c r="B185" s="377" t="s">
        <v>338</v>
      </c>
      <c r="C185" s="304" t="s">
        <v>138</v>
      </c>
      <c r="D185" s="304" t="s">
        <v>326</v>
      </c>
      <c r="E185" s="304" t="s">
        <v>482</v>
      </c>
      <c r="F185" s="304" t="s">
        <v>337</v>
      </c>
      <c r="G185" s="321"/>
      <c r="H185" s="322" t="e">
        <f>H5+#REF!</f>
        <v>#REF!</v>
      </c>
      <c r="I185" s="322" t="e">
        <f>I5+#REF!</f>
        <v>#REF!</v>
      </c>
      <c r="J185" s="322" t="e">
        <f>J5+#REF!</f>
        <v>#REF!</v>
      </c>
      <c r="K185" s="306">
        <v>299</v>
      </c>
      <c r="L185" s="306">
        <v>243.6</v>
      </c>
      <c r="M185" s="306">
        <v>299</v>
      </c>
      <c r="N185" s="316">
        <f>N186</f>
        <v>100</v>
      </c>
    </row>
    <row r="186" spans="1:14" s="280" customFormat="1" ht="36">
      <c r="A186" s="505" t="s">
        <v>357</v>
      </c>
      <c r="B186" s="378" t="s">
        <v>305</v>
      </c>
      <c r="C186" s="304" t="s">
        <v>138</v>
      </c>
      <c r="D186" s="304" t="s">
        <v>326</v>
      </c>
      <c r="E186" s="304" t="s">
        <v>482</v>
      </c>
      <c r="F186" s="304" t="s">
        <v>252</v>
      </c>
      <c r="G186" s="321"/>
      <c r="H186" s="322" t="e">
        <f>H6+#REF!</f>
        <v>#REF!</v>
      </c>
      <c r="I186" s="322" t="e">
        <f>I6+#REF!</f>
        <v>#REF!</v>
      </c>
      <c r="J186" s="322" t="e">
        <f>J6+#REF!</f>
        <v>#REF!</v>
      </c>
      <c r="K186" s="306">
        <v>299</v>
      </c>
      <c r="L186" s="306">
        <v>243.6</v>
      </c>
      <c r="M186" s="306">
        <v>299</v>
      </c>
      <c r="N186" s="316">
        <v>100</v>
      </c>
    </row>
    <row r="187" spans="1:14" s="280" customFormat="1" ht="12.6">
      <c r="A187" s="553" t="s">
        <v>328</v>
      </c>
      <c r="B187" s="484" t="s">
        <v>512</v>
      </c>
      <c r="C187" s="295" t="s">
        <v>138</v>
      </c>
      <c r="D187" s="295" t="s">
        <v>23</v>
      </c>
      <c r="E187" s="295"/>
      <c r="F187" s="296"/>
      <c r="G187" s="296"/>
      <c r="H187" s="297" t="e">
        <f>#REF!</f>
        <v>#REF!</v>
      </c>
      <c r="I187" s="297" t="e">
        <f>#REF!</f>
        <v>#REF!</v>
      </c>
      <c r="J187" s="297" t="e">
        <f>#REF!</f>
        <v>#REF!</v>
      </c>
      <c r="K187" s="298" t="e">
        <f>#REF!+#REF!+K191</f>
        <v>#REF!</v>
      </c>
      <c r="L187" s="298" t="e">
        <f>#REF!+#REF!+L191</f>
        <v>#REF!</v>
      </c>
      <c r="M187" s="298" t="e">
        <f>#REF!+#REF!+M191</f>
        <v>#REF!</v>
      </c>
      <c r="N187" s="581">
        <f>N191+N188</f>
        <v>866.5</v>
      </c>
    </row>
    <row r="188" spans="1:14" ht="22.8">
      <c r="A188" s="537" t="s">
        <v>329</v>
      </c>
      <c r="B188" s="472" t="s">
        <v>537</v>
      </c>
      <c r="C188" s="296" t="s">
        <v>138</v>
      </c>
      <c r="D188" s="296" t="s">
        <v>23</v>
      </c>
      <c r="E188" s="296" t="s">
        <v>538</v>
      </c>
      <c r="F188" s="296"/>
      <c r="G188" s="296"/>
      <c r="H188" s="297" t="e">
        <f>[6]роспись!H87</f>
        <v>#REF!</v>
      </c>
      <c r="I188" s="297">
        <v>309.39999999999998</v>
      </c>
      <c r="J188" s="297">
        <v>500</v>
      </c>
      <c r="K188" s="301">
        <f>K190</f>
        <v>299</v>
      </c>
      <c r="L188" s="301">
        <f>L190</f>
        <v>243.6</v>
      </c>
      <c r="M188" s="301">
        <f>M190</f>
        <v>299</v>
      </c>
      <c r="N188" s="302">
        <f>N190</f>
        <v>654.5</v>
      </c>
    </row>
    <row r="189" spans="1:14" ht="20.25" customHeight="1">
      <c r="A189" s="505" t="s">
        <v>330</v>
      </c>
      <c r="B189" s="377" t="s">
        <v>338</v>
      </c>
      <c r="C189" s="304" t="s">
        <v>138</v>
      </c>
      <c r="D189" s="304" t="s">
        <v>23</v>
      </c>
      <c r="E189" s="304" t="s">
        <v>538</v>
      </c>
      <c r="F189" s="304" t="s">
        <v>337</v>
      </c>
      <c r="G189" s="321"/>
      <c r="H189" s="322" t="e">
        <f>#REF!+H4</f>
        <v>#REF!</v>
      </c>
      <c r="I189" s="322" t="e">
        <f>#REF!+I4</f>
        <v>#REF!</v>
      </c>
      <c r="J189" s="322" t="e">
        <f>#REF!+J4</f>
        <v>#REF!</v>
      </c>
      <c r="K189" s="306">
        <v>299</v>
      </c>
      <c r="L189" s="306">
        <v>243.6</v>
      </c>
      <c r="M189" s="306">
        <v>299</v>
      </c>
      <c r="N189" s="316">
        <f>N190</f>
        <v>654.5</v>
      </c>
    </row>
    <row r="190" spans="1:14" ht="36" hidden="1" customHeight="1">
      <c r="A190" s="505" t="s">
        <v>358</v>
      </c>
      <c r="B190" s="378" t="s">
        <v>305</v>
      </c>
      <c r="C190" s="304" t="s">
        <v>138</v>
      </c>
      <c r="D190" s="304" t="s">
        <v>23</v>
      </c>
      <c r="E190" s="304" t="s">
        <v>538</v>
      </c>
      <c r="F190" s="304" t="s">
        <v>252</v>
      </c>
      <c r="G190" s="321"/>
      <c r="H190" s="322" t="e">
        <f>#REF!+H5</f>
        <v>#REF!</v>
      </c>
      <c r="I190" s="322" t="e">
        <f>#REF!+I5</f>
        <v>#REF!</v>
      </c>
      <c r="J190" s="322" t="e">
        <f>#REF!+J5</f>
        <v>#REF!</v>
      </c>
      <c r="K190" s="306">
        <v>299</v>
      </c>
      <c r="L190" s="306">
        <v>243.6</v>
      </c>
      <c r="M190" s="306">
        <v>299</v>
      </c>
      <c r="N190" s="316">
        <v>654.5</v>
      </c>
    </row>
    <row r="191" spans="1:14" ht="27" hidden="1" customHeight="1">
      <c r="A191" s="537" t="s">
        <v>539</v>
      </c>
      <c r="B191" s="479" t="s">
        <v>406</v>
      </c>
      <c r="C191" s="296" t="s">
        <v>138</v>
      </c>
      <c r="D191" s="296" t="s">
        <v>23</v>
      </c>
      <c r="E191" s="296" t="s">
        <v>503</v>
      </c>
      <c r="F191" s="296"/>
      <c r="G191" s="335"/>
      <c r="H191" s="336"/>
      <c r="I191" s="337"/>
      <c r="J191" s="337"/>
      <c r="K191" s="301">
        <f>K193</f>
        <v>120</v>
      </c>
      <c r="L191" s="301">
        <f>L193</f>
        <v>100</v>
      </c>
      <c r="M191" s="301">
        <f>M193</f>
        <v>120</v>
      </c>
      <c r="N191" s="302">
        <f>N193</f>
        <v>212</v>
      </c>
    </row>
    <row r="192" spans="1:14" ht="38.25" customHeight="1">
      <c r="A192" s="512" t="s">
        <v>540</v>
      </c>
      <c r="B192" s="377" t="s">
        <v>338</v>
      </c>
      <c r="C192" s="582">
        <v>993</v>
      </c>
      <c r="D192" s="349" t="s">
        <v>23</v>
      </c>
      <c r="E192" s="304" t="s">
        <v>503</v>
      </c>
      <c r="F192" s="304" t="s">
        <v>337</v>
      </c>
      <c r="G192" s="331"/>
      <c r="H192" s="332"/>
      <c r="I192" s="333"/>
      <c r="J192" s="333"/>
      <c r="K192" s="313">
        <v>120</v>
      </c>
      <c r="L192" s="313">
        <v>100</v>
      </c>
      <c r="M192" s="313">
        <v>120</v>
      </c>
      <c r="N192" s="316">
        <f>N193</f>
        <v>212</v>
      </c>
    </row>
    <row r="193" spans="1:14" ht="19.5" customHeight="1" thickBot="1">
      <c r="A193" s="512" t="s">
        <v>541</v>
      </c>
      <c r="B193" s="378" t="s">
        <v>305</v>
      </c>
      <c r="C193" s="582">
        <v>993</v>
      </c>
      <c r="D193" s="349" t="s">
        <v>23</v>
      </c>
      <c r="E193" s="304" t="s">
        <v>503</v>
      </c>
      <c r="F193" s="304" t="s">
        <v>252</v>
      </c>
      <c r="G193" s="331"/>
      <c r="H193" s="332"/>
      <c r="I193" s="333"/>
      <c r="J193" s="333"/>
      <c r="K193" s="313">
        <v>120</v>
      </c>
      <c r="L193" s="313">
        <v>100</v>
      </c>
      <c r="M193" s="313">
        <v>120</v>
      </c>
      <c r="N193" s="316">
        <v>212</v>
      </c>
    </row>
    <row r="194" spans="1:14" ht="20.25" customHeight="1" thickBot="1">
      <c r="A194" s="551" t="s">
        <v>48</v>
      </c>
      <c r="B194" s="370" t="s">
        <v>207</v>
      </c>
      <c r="C194" s="355" t="s">
        <v>138</v>
      </c>
      <c r="D194" s="355" t="s">
        <v>24</v>
      </c>
      <c r="E194" s="355"/>
      <c r="F194" s="355"/>
      <c r="G194" s="331"/>
      <c r="H194" s="332"/>
      <c r="I194" s="333"/>
      <c r="J194" s="333"/>
      <c r="K194" s="388">
        <f>K195</f>
        <v>2689</v>
      </c>
      <c r="L194" s="388">
        <f>L195</f>
        <v>1456</v>
      </c>
      <c r="M194" s="388">
        <f>M195</f>
        <v>2689</v>
      </c>
      <c r="N194" s="357">
        <f>N195+N202</f>
        <v>12135.8</v>
      </c>
    </row>
    <row r="195" spans="1:14" ht="21" customHeight="1">
      <c r="A195" s="553" t="s">
        <v>10</v>
      </c>
      <c r="B195" s="484" t="s">
        <v>38</v>
      </c>
      <c r="C195" s="295" t="s">
        <v>138</v>
      </c>
      <c r="D195" s="295" t="s">
        <v>39</v>
      </c>
      <c r="E195" s="295"/>
      <c r="F195" s="295"/>
      <c r="G195" s="335"/>
      <c r="H195" s="336"/>
      <c r="I195" s="337"/>
      <c r="J195" s="337"/>
      <c r="K195" s="298">
        <f>K196+K202</f>
        <v>2689</v>
      </c>
      <c r="L195" s="298">
        <f>L196+L202</f>
        <v>1456</v>
      </c>
      <c r="M195" s="298">
        <f>M196+M202</f>
        <v>2689</v>
      </c>
      <c r="N195" s="536">
        <f>'[2]Функц.2020 (прил 3) '!$L$190</f>
        <v>2934.2</v>
      </c>
    </row>
    <row r="196" spans="1:14" ht="45.6">
      <c r="A196" s="537" t="s">
        <v>51</v>
      </c>
      <c r="B196" s="472" t="s">
        <v>407</v>
      </c>
      <c r="C196" s="296" t="s">
        <v>138</v>
      </c>
      <c r="D196" s="296" t="s">
        <v>39</v>
      </c>
      <c r="E196" s="296" t="s">
        <v>483</v>
      </c>
      <c r="F196" s="296"/>
      <c r="G196" s="335"/>
      <c r="H196" s="336"/>
      <c r="I196" s="337"/>
      <c r="J196" s="337"/>
      <c r="K196" s="301">
        <f>K198</f>
        <v>1918</v>
      </c>
      <c r="L196" s="301">
        <f>L198</f>
        <v>1097.9000000000001</v>
      </c>
      <c r="M196" s="301">
        <f>M198</f>
        <v>1918</v>
      </c>
      <c r="N196" s="302">
        <f>N198</f>
        <v>2323.9</v>
      </c>
    </row>
    <row r="197" spans="1:14" ht="29.4" customHeight="1">
      <c r="A197" s="505" t="s">
        <v>155</v>
      </c>
      <c r="B197" s="377" t="s">
        <v>338</v>
      </c>
      <c r="C197" s="304" t="s">
        <v>138</v>
      </c>
      <c r="D197" s="304" t="s">
        <v>39</v>
      </c>
      <c r="E197" s="304" t="s">
        <v>483</v>
      </c>
      <c r="F197" s="304" t="s">
        <v>337</v>
      </c>
      <c r="G197" s="331"/>
      <c r="H197" s="332"/>
      <c r="I197" s="333"/>
      <c r="J197" s="333"/>
      <c r="K197" s="306">
        <f>1909+9</f>
        <v>1918</v>
      </c>
      <c r="L197" s="306">
        <v>1097.9000000000001</v>
      </c>
      <c r="M197" s="306">
        <v>1918</v>
      </c>
      <c r="N197" s="316">
        <f>N198</f>
        <v>2323.9</v>
      </c>
    </row>
    <row r="198" spans="1:14" ht="28.8" customHeight="1">
      <c r="A198" s="505" t="s">
        <v>431</v>
      </c>
      <c r="B198" s="378" t="s">
        <v>305</v>
      </c>
      <c r="C198" s="304" t="s">
        <v>138</v>
      </c>
      <c r="D198" s="304" t="s">
        <v>39</v>
      </c>
      <c r="E198" s="304" t="s">
        <v>483</v>
      </c>
      <c r="F198" s="304" t="s">
        <v>252</v>
      </c>
      <c r="G198" s="331"/>
      <c r="H198" s="332"/>
      <c r="I198" s="333"/>
      <c r="J198" s="333"/>
      <c r="K198" s="306">
        <f>1909+9</f>
        <v>1918</v>
      </c>
      <c r="L198" s="306">
        <v>1097.9000000000001</v>
      </c>
      <c r="M198" s="306">
        <v>1918</v>
      </c>
      <c r="N198" s="316">
        <f>'[2]Функц.2020 (прил 3) '!$L$193</f>
        <v>2323.9</v>
      </c>
    </row>
    <row r="199" spans="1:14" ht="22.2" customHeight="1">
      <c r="A199" s="505" t="s">
        <v>623</v>
      </c>
      <c r="B199" s="541" t="s">
        <v>556</v>
      </c>
      <c r="C199" s="515" t="s">
        <v>138</v>
      </c>
      <c r="D199" s="515" t="s">
        <v>39</v>
      </c>
      <c r="E199" s="508" t="s">
        <v>557</v>
      </c>
      <c r="F199" s="304"/>
      <c r="G199" s="331"/>
      <c r="H199" s="332"/>
      <c r="I199" s="333"/>
      <c r="J199" s="333"/>
      <c r="K199" s="306"/>
      <c r="L199" s="306"/>
      <c r="M199" s="306"/>
      <c r="N199" s="500">
        <f>N200</f>
        <v>610.29999999999995</v>
      </c>
    </row>
    <row r="200" spans="1:14" ht="55.8" customHeight="1">
      <c r="A200" s="505" t="s">
        <v>624</v>
      </c>
      <c r="B200" s="377" t="s">
        <v>338</v>
      </c>
      <c r="C200" s="349" t="s">
        <v>138</v>
      </c>
      <c r="D200" s="515" t="s">
        <v>39</v>
      </c>
      <c r="E200" s="508" t="s">
        <v>557</v>
      </c>
      <c r="F200" s="304" t="s">
        <v>337</v>
      </c>
      <c r="G200" s="331"/>
      <c r="H200" s="332"/>
      <c r="I200" s="333"/>
      <c r="J200" s="333"/>
      <c r="K200" s="306"/>
      <c r="L200" s="306"/>
      <c r="M200" s="306"/>
      <c r="N200" s="316">
        <f>N201</f>
        <v>610.29999999999995</v>
      </c>
    </row>
    <row r="201" spans="1:14" ht="36" hidden="1">
      <c r="A201" s="505" t="s">
        <v>625</v>
      </c>
      <c r="B201" s="378" t="s">
        <v>305</v>
      </c>
      <c r="C201" s="349" t="s">
        <v>138</v>
      </c>
      <c r="D201" s="515" t="s">
        <v>39</v>
      </c>
      <c r="E201" s="508" t="s">
        <v>557</v>
      </c>
      <c r="F201" s="304" t="s">
        <v>252</v>
      </c>
      <c r="G201" s="331"/>
      <c r="H201" s="332"/>
      <c r="I201" s="333"/>
      <c r="J201" s="333"/>
      <c r="K201" s="306"/>
      <c r="L201" s="306"/>
      <c r="M201" s="306"/>
      <c r="N201" s="316">
        <f>'[2]Функц.2020 (прил 3) '!$L$196</f>
        <v>610.29999999999995</v>
      </c>
    </row>
    <row r="202" spans="1:14" ht="24.75" hidden="1" customHeight="1">
      <c r="A202" s="537" t="s">
        <v>267</v>
      </c>
      <c r="B202" s="479" t="s">
        <v>309</v>
      </c>
      <c r="C202" s="296" t="s">
        <v>138</v>
      </c>
      <c r="D202" s="296" t="s">
        <v>268</v>
      </c>
      <c r="E202" s="296"/>
      <c r="F202" s="296"/>
      <c r="G202" s="335"/>
      <c r="H202" s="336"/>
      <c r="I202" s="337"/>
      <c r="J202" s="337"/>
      <c r="K202" s="301">
        <f>K207</f>
        <v>771</v>
      </c>
      <c r="L202" s="301">
        <f>L207</f>
        <v>358.1</v>
      </c>
      <c r="M202" s="301">
        <f>M207</f>
        <v>771</v>
      </c>
      <c r="N202" s="302">
        <f>N203+N208</f>
        <v>9201.5999999999985</v>
      </c>
    </row>
    <row r="203" spans="1:14" ht="24.75" hidden="1" customHeight="1">
      <c r="A203" s="583" t="s">
        <v>310</v>
      </c>
      <c r="B203" s="584" t="s">
        <v>408</v>
      </c>
      <c r="C203" s="431" t="s">
        <v>138</v>
      </c>
      <c r="D203" s="431" t="s">
        <v>268</v>
      </c>
      <c r="E203" s="296" t="s">
        <v>484</v>
      </c>
      <c r="F203" s="431"/>
      <c r="G203" s="335"/>
      <c r="H203" s="336"/>
      <c r="I203" s="337"/>
      <c r="J203" s="337"/>
      <c r="K203" s="455"/>
      <c r="L203" s="455"/>
      <c r="M203" s="455"/>
      <c r="N203" s="453">
        <f>N207</f>
        <v>880.8</v>
      </c>
    </row>
    <row r="204" spans="1:14" ht="24.75" customHeight="1">
      <c r="A204" s="537" t="s">
        <v>267</v>
      </c>
      <c r="B204" s="479" t="s">
        <v>309</v>
      </c>
      <c r="C204" s="296" t="s">
        <v>138</v>
      </c>
      <c r="D204" s="296" t="s">
        <v>268</v>
      </c>
      <c r="E204" s="296"/>
      <c r="F204" s="296"/>
      <c r="G204" s="335"/>
      <c r="H204" s="336"/>
      <c r="I204" s="337"/>
      <c r="J204" s="337"/>
      <c r="K204" s="301">
        <f>K207</f>
        <v>771</v>
      </c>
      <c r="L204" s="301">
        <f>L207</f>
        <v>358.1</v>
      </c>
      <c r="M204" s="301">
        <f>M207</f>
        <v>771</v>
      </c>
      <c r="N204" s="302">
        <f>N205+N208</f>
        <v>9201.5999999999985</v>
      </c>
    </row>
    <row r="205" spans="1:14" ht="24.75" customHeight="1">
      <c r="A205" s="583" t="s">
        <v>310</v>
      </c>
      <c r="B205" s="584" t="s">
        <v>408</v>
      </c>
      <c r="C205" s="431" t="s">
        <v>138</v>
      </c>
      <c r="D205" s="431" t="s">
        <v>268</v>
      </c>
      <c r="E205" s="296" t="s">
        <v>484</v>
      </c>
      <c r="F205" s="431"/>
      <c r="G205" s="335"/>
      <c r="H205" s="336"/>
      <c r="I205" s="337"/>
      <c r="J205" s="337"/>
      <c r="K205" s="455"/>
      <c r="L205" s="455"/>
      <c r="M205" s="455"/>
      <c r="N205" s="453">
        <f>N207</f>
        <v>880.8</v>
      </c>
    </row>
    <row r="206" spans="1:14" ht="26.4" customHeight="1">
      <c r="A206" s="512" t="s">
        <v>269</v>
      </c>
      <c r="B206" s="377" t="s">
        <v>338</v>
      </c>
      <c r="C206" s="349" t="s">
        <v>138</v>
      </c>
      <c r="D206" s="349" t="s">
        <v>268</v>
      </c>
      <c r="E206" s="304" t="s">
        <v>484</v>
      </c>
      <c r="F206" s="304" t="s">
        <v>337</v>
      </c>
      <c r="G206" s="331"/>
      <c r="H206" s="332"/>
      <c r="I206" s="333"/>
      <c r="J206" s="333"/>
      <c r="K206" s="313">
        <f>736+35</f>
        <v>771</v>
      </c>
      <c r="L206" s="313">
        <v>358.1</v>
      </c>
      <c r="M206" s="313">
        <v>771</v>
      </c>
      <c r="N206" s="316">
        <f>N207</f>
        <v>880.8</v>
      </c>
    </row>
    <row r="207" spans="1:14" s="280" customFormat="1" ht="28.95" customHeight="1">
      <c r="A207" s="512" t="s">
        <v>359</v>
      </c>
      <c r="B207" s="378" t="s">
        <v>305</v>
      </c>
      <c r="C207" s="349" t="s">
        <v>138</v>
      </c>
      <c r="D207" s="349" t="s">
        <v>268</v>
      </c>
      <c r="E207" s="304" t="s">
        <v>484</v>
      </c>
      <c r="F207" s="304" t="s">
        <v>252</v>
      </c>
      <c r="G207" s="331"/>
      <c r="H207" s="332"/>
      <c r="I207" s="333"/>
      <c r="J207" s="333"/>
      <c r="K207" s="313">
        <f>736+35</f>
        <v>771</v>
      </c>
      <c r="L207" s="313">
        <v>358.1</v>
      </c>
      <c r="M207" s="313">
        <v>771</v>
      </c>
      <c r="N207" s="316">
        <v>880.8</v>
      </c>
    </row>
    <row r="208" spans="1:14" s="280" customFormat="1" ht="30" customHeight="1">
      <c r="A208" s="585" t="s">
        <v>555</v>
      </c>
      <c r="B208" s="541" t="s">
        <v>556</v>
      </c>
      <c r="C208" s="515" t="s">
        <v>138</v>
      </c>
      <c r="D208" s="515" t="s">
        <v>268</v>
      </c>
      <c r="E208" s="508" t="s">
        <v>557</v>
      </c>
      <c r="F208" s="508"/>
      <c r="G208" s="586"/>
      <c r="H208" s="587"/>
      <c r="I208" s="588"/>
      <c r="J208" s="588"/>
      <c r="K208" s="589"/>
      <c r="L208" s="590"/>
      <c r="M208" s="590"/>
      <c r="N208" s="591">
        <f>N209+N211+N213</f>
        <v>8320.7999999999993</v>
      </c>
    </row>
    <row r="209" spans="1:14" s="280" customFormat="1" ht="24.75" customHeight="1">
      <c r="A209" s="592" t="s">
        <v>558</v>
      </c>
      <c r="B209" s="501" t="s">
        <v>554</v>
      </c>
      <c r="C209" s="540" t="s">
        <v>138</v>
      </c>
      <c r="D209" s="540" t="s">
        <v>268</v>
      </c>
      <c r="E209" s="540" t="s">
        <v>557</v>
      </c>
      <c r="F209" s="540" t="s">
        <v>331</v>
      </c>
      <c r="G209" s="593" t="s">
        <v>77</v>
      </c>
      <c r="H209" s="594" t="e">
        <f>H210</f>
        <v>#REF!</v>
      </c>
      <c r="I209" s="594">
        <f>I210</f>
        <v>0</v>
      </c>
      <c r="J209" s="594" t="str">
        <f>J210</f>
        <v>12,7</v>
      </c>
      <c r="K209" s="510">
        <v>8250.9</v>
      </c>
      <c r="L209" s="594">
        <v>5168.5</v>
      </c>
      <c r="M209" s="594">
        <v>8250.9</v>
      </c>
      <c r="N209" s="323">
        <f>N210</f>
        <v>7288.2</v>
      </c>
    </row>
    <row r="210" spans="1:14" s="280" customFormat="1" ht="24.75" customHeight="1">
      <c r="A210" s="592" t="s">
        <v>559</v>
      </c>
      <c r="B210" s="501" t="s">
        <v>554</v>
      </c>
      <c r="C210" s="540" t="s">
        <v>138</v>
      </c>
      <c r="D210" s="540" t="s">
        <v>268</v>
      </c>
      <c r="E210" s="540" t="s">
        <v>557</v>
      </c>
      <c r="F210" s="540" t="s">
        <v>332</v>
      </c>
      <c r="G210" s="593" t="s">
        <v>77</v>
      </c>
      <c r="H210" s="594" t="e">
        <f>H212</f>
        <v>#REF!</v>
      </c>
      <c r="I210" s="594">
        <f>I212</f>
        <v>0</v>
      </c>
      <c r="J210" s="594" t="str">
        <f>J212</f>
        <v>12,7</v>
      </c>
      <c r="K210" s="510">
        <v>8250.9</v>
      </c>
      <c r="L210" s="594">
        <v>5168.5</v>
      </c>
      <c r="M210" s="594">
        <v>8250.9</v>
      </c>
      <c r="N210" s="323">
        <v>7288.2</v>
      </c>
    </row>
    <row r="211" spans="1:14" ht="60">
      <c r="A211" s="592" t="s">
        <v>560</v>
      </c>
      <c r="B211" s="595" t="s">
        <v>338</v>
      </c>
      <c r="C211" s="540" t="s">
        <v>138</v>
      </c>
      <c r="D211" s="540" t="s">
        <v>268</v>
      </c>
      <c r="E211" s="540" t="s">
        <v>557</v>
      </c>
      <c r="F211" s="540" t="s">
        <v>337</v>
      </c>
      <c r="G211" s="593" t="s">
        <v>77</v>
      </c>
      <c r="H211" s="594" t="e">
        <f>[6]роспись!H173</f>
        <v>#REF!</v>
      </c>
      <c r="I211" s="594"/>
      <c r="J211" s="594" t="s">
        <v>192</v>
      </c>
      <c r="K211" s="510" t="e">
        <f>K212+#REF!</f>
        <v>#REF!</v>
      </c>
      <c r="L211" s="510" t="e">
        <f>L212+#REF!</f>
        <v>#REF!</v>
      </c>
      <c r="M211" s="510" t="e">
        <f>M212+#REF!</f>
        <v>#REF!</v>
      </c>
      <c r="N211" s="309">
        <f>N212</f>
        <v>1027.5999999999999</v>
      </c>
    </row>
    <row r="212" spans="1:14" ht="36">
      <c r="A212" s="592" t="s">
        <v>561</v>
      </c>
      <c r="B212" s="501" t="s">
        <v>305</v>
      </c>
      <c r="C212" s="540" t="s">
        <v>138</v>
      </c>
      <c r="D212" s="540" t="s">
        <v>268</v>
      </c>
      <c r="E212" s="540" t="s">
        <v>557</v>
      </c>
      <c r="F212" s="540" t="s">
        <v>252</v>
      </c>
      <c r="G212" s="593" t="s">
        <v>77</v>
      </c>
      <c r="H212" s="594" t="e">
        <f>[6]роспись!H174</f>
        <v>#REF!</v>
      </c>
      <c r="I212" s="594"/>
      <c r="J212" s="594" t="s">
        <v>192</v>
      </c>
      <c r="K212" s="510" t="e">
        <f>#REF!+#REF!</f>
        <v>#REF!</v>
      </c>
      <c r="L212" s="510" t="e">
        <f>#REF!+#REF!</f>
        <v>#REF!</v>
      </c>
      <c r="M212" s="510" t="e">
        <f>#REF!+#REF!</f>
        <v>#REF!</v>
      </c>
      <c r="N212" s="309">
        <v>1027.5999999999999</v>
      </c>
    </row>
    <row r="213" spans="1:14" ht="12.6">
      <c r="A213" s="596" t="s">
        <v>591</v>
      </c>
      <c r="B213" s="597" t="s">
        <v>589</v>
      </c>
      <c r="C213" s="540" t="s">
        <v>138</v>
      </c>
      <c r="D213" s="540" t="s">
        <v>268</v>
      </c>
      <c r="E213" s="540" t="s">
        <v>557</v>
      </c>
      <c r="F213" s="540" t="s">
        <v>342</v>
      </c>
      <c r="G213" s="456"/>
      <c r="H213" s="457"/>
      <c r="I213" s="458"/>
      <c r="J213" s="458"/>
      <c r="K213" s="305"/>
      <c r="L213" s="305"/>
      <c r="M213" s="305"/>
      <c r="N213" s="309">
        <v>5</v>
      </c>
    </row>
    <row r="214" spans="1:14" ht="27" customHeight="1" thickBot="1">
      <c r="A214" s="596" t="s">
        <v>592</v>
      </c>
      <c r="B214" s="598" t="s">
        <v>590</v>
      </c>
      <c r="C214" s="540" t="s">
        <v>138</v>
      </c>
      <c r="D214" s="540" t="s">
        <v>268</v>
      </c>
      <c r="E214" s="599" t="s">
        <v>557</v>
      </c>
      <c r="F214" s="600" t="s">
        <v>344</v>
      </c>
      <c r="G214" s="460"/>
      <c r="H214" s="461"/>
      <c r="I214" s="462"/>
      <c r="J214" s="462"/>
      <c r="K214" s="362"/>
      <c r="L214" s="362"/>
      <c r="M214" s="362"/>
      <c r="N214" s="363">
        <v>5</v>
      </c>
    </row>
    <row r="215" spans="1:14" ht="29.25" customHeight="1" thickBot="1">
      <c r="A215" s="601" t="s">
        <v>41</v>
      </c>
      <c r="B215" s="483" t="s">
        <v>35</v>
      </c>
      <c r="C215" s="365" t="s">
        <v>138</v>
      </c>
      <c r="D215" s="365">
        <v>1000</v>
      </c>
      <c r="E215" s="365"/>
      <c r="F215" s="365"/>
      <c r="G215" s="331"/>
      <c r="H215" s="332"/>
      <c r="I215" s="333"/>
      <c r="J215" s="333"/>
      <c r="K215" s="367" t="e">
        <f>K223+K216</f>
        <v>#REF!</v>
      </c>
      <c r="L215" s="367" t="e">
        <f>L223+L216</f>
        <v>#REF!</v>
      </c>
      <c r="M215" s="367" t="e">
        <f>M223+M216</f>
        <v>#REF!</v>
      </c>
      <c r="N215" s="369">
        <f>N216+N223</f>
        <v>1302</v>
      </c>
    </row>
    <row r="216" spans="1:14" ht="12.6" hidden="1">
      <c r="A216" s="553" t="s">
        <v>156</v>
      </c>
      <c r="B216" s="463" t="s">
        <v>220</v>
      </c>
      <c r="C216" s="295" t="s">
        <v>138</v>
      </c>
      <c r="D216" s="295" t="s">
        <v>219</v>
      </c>
      <c r="E216" s="295"/>
      <c r="F216" s="295"/>
      <c r="G216" s="335"/>
      <c r="H216" s="336"/>
      <c r="I216" s="337"/>
      <c r="J216" s="337"/>
      <c r="K216" s="298">
        <f>K220</f>
        <v>172.4</v>
      </c>
      <c r="L216" s="298">
        <f>L220</f>
        <v>114.9</v>
      </c>
      <c r="M216" s="298">
        <f>M220</f>
        <v>172.4</v>
      </c>
      <c r="N216" s="299">
        <f>N220</f>
        <v>343.5</v>
      </c>
    </row>
    <row r="217" spans="1:14" ht="36" hidden="1" customHeight="1">
      <c r="A217" s="602" t="s">
        <v>72</v>
      </c>
      <c r="B217" s="603" t="s">
        <v>523</v>
      </c>
      <c r="C217" s="604" t="s">
        <v>138</v>
      </c>
      <c r="D217" s="604" t="s">
        <v>219</v>
      </c>
      <c r="E217" s="604" t="s">
        <v>522</v>
      </c>
      <c r="F217" s="604" t="s">
        <v>346</v>
      </c>
      <c r="G217" s="605"/>
      <c r="H217" s="606"/>
      <c r="I217" s="607"/>
      <c r="J217" s="607"/>
      <c r="K217" s="608"/>
      <c r="L217" s="608"/>
      <c r="M217" s="608"/>
      <c r="N217" s="609">
        <f>N218</f>
        <v>343.5</v>
      </c>
    </row>
    <row r="218" spans="1:14" ht="28.5" hidden="1" customHeight="1" thickBot="1">
      <c r="A218" s="610" t="s">
        <v>270</v>
      </c>
      <c r="B218" s="611" t="s">
        <v>521</v>
      </c>
      <c r="C218" s="612" t="s">
        <v>138</v>
      </c>
      <c r="D218" s="612" t="s">
        <v>219</v>
      </c>
      <c r="E218" s="612" t="s">
        <v>522</v>
      </c>
      <c r="F218" s="612" t="s">
        <v>347</v>
      </c>
      <c r="G218" s="613"/>
      <c r="H218" s="614"/>
      <c r="I218" s="615"/>
      <c r="J218" s="615"/>
      <c r="K218" s="616"/>
      <c r="L218" s="616"/>
      <c r="M218" s="616"/>
      <c r="N218" s="617">
        <f>N220</f>
        <v>343.5</v>
      </c>
    </row>
    <row r="219" spans="1:14" ht="12.6">
      <c r="A219" s="618" t="s">
        <v>156</v>
      </c>
      <c r="B219" s="467" t="s">
        <v>220</v>
      </c>
      <c r="C219" s="296" t="s">
        <v>138</v>
      </c>
      <c r="D219" s="296" t="s">
        <v>219</v>
      </c>
      <c r="E219" s="296"/>
      <c r="F219" s="335"/>
      <c r="G219" s="336"/>
      <c r="H219" s="337"/>
      <c r="I219" s="337"/>
      <c r="J219" s="468"/>
      <c r="K219" s="468"/>
      <c r="L219" s="468"/>
      <c r="M219" s="299">
        <f>M222</f>
        <v>172.4</v>
      </c>
      <c r="N219" s="536">
        <v>343.5</v>
      </c>
    </row>
    <row r="220" spans="1:14" ht="34.200000000000003">
      <c r="A220" s="537" t="s">
        <v>72</v>
      </c>
      <c r="B220" s="619" t="s">
        <v>568</v>
      </c>
      <c r="C220" s="311" t="s">
        <v>138</v>
      </c>
      <c r="D220" s="311" t="s">
        <v>219</v>
      </c>
      <c r="E220" s="431" t="s">
        <v>485</v>
      </c>
      <c r="F220" s="311"/>
      <c r="G220" s="335"/>
      <c r="H220" s="336"/>
      <c r="I220" s="337"/>
      <c r="J220" s="337"/>
      <c r="K220" s="301">
        <f>K222</f>
        <v>172.4</v>
      </c>
      <c r="L220" s="301">
        <f>L222</f>
        <v>114.9</v>
      </c>
      <c r="M220" s="301">
        <f>M222</f>
        <v>172.4</v>
      </c>
      <c r="N220" s="620">
        <f>N222</f>
        <v>343.5</v>
      </c>
    </row>
    <row r="221" spans="1:14" ht="36">
      <c r="A221" s="512" t="s">
        <v>270</v>
      </c>
      <c r="B221" s="425" t="s">
        <v>348</v>
      </c>
      <c r="C221" s="404" t="s">
        <v>138</v>
      </c>
      <c r="D221" s="404" t="s">
        <v>219</v>
      </c>
      <c r="E221" s="349" t="s">
        <v>485</v>
      </c>
      <c r="F221" s="404" t="s">
        <v>346</v>
      </c>
      <c r="G221" s="331"/>
      <c r="H221" s="332"/>
      <c r="I221" s="333"/>
      <c r="J221" s="333"/>
      <c r="K221" s="306">
        <v>172.4</v>
      </c>
      <c r="L221" s="306">
        <v>114.9</v>
      </c>
      <c r="M221" s="306">
        <v>172.4</v>
      </c>
      <c r="N221" s="309">
        <f>N222</f>
        <v>343.5</v>
      </c>
    </row>
    <row r="222" spans="1:14" ht="36">
      <c r="A222" s="512" t="s">
        <v>549</v>
      </c>
      <c r="B222" s="425" t="s">
        <v>349</v>
      </c>
      <c r="C222" s="404" t="s">
        <v>138</v>
      </c>
      <c r="D222" s="404" t="s">
        <v>219</v>
      </c>
      <c r="E222" s="349" t="s">
        <v>485</v>
      </c>
      <c r="F222" s="404" t="s">
        <v>347</v>
      </c>
      <c r="G222" s="331"/>
      <c r="H222" s="332"/>
      <c r="I222" s="333"/>
      <c r="J222" s="333"/>
      <c r="K222" s="306">
        <v>172.4</v>
      </c>
      <c r="L222" s="306">
        <v>114.9</v>
      </c>
      <c r="M222" s="306">
        <v>172.4</v>
      </c>
      <c r="N222" s="309">
        <v>343.5</v>
      </c>
    </row>
    <row r="223" spans="1:14" ht="12.6">
      <c r="A223" s="537" t="s">
        <v>229</v>
      </c>
      <c r="B223" s="472" t="s">
        <v>171</v>
      </c>
      <c r="C223" s="296" t="s">
        <v>138</v>
      </c>
      <c r="D223" s="296" t="s">
        <v>40</v>
      </c>
      <c r="E223" s="296"/>
      <c r="F223" s="296"/>
      <c r="G223" s="331"/>
      <c r="H223" s="332"/>
      <c r="I223" s="333"/>
      <c r="J223" s="333"/>
      <c r="K223" s="301" t="e">
        <f>#REF!+#REF!+K224</f>
        <v>#REF!</v>
      </c>
      <c r="L223" s="301" t="e">
        <f>#REF!+#REF!+L224</f>
        <v>#REF!</v>
      </c>
      <c r="M223" s="301" t="e">
        <f>#REF!+#REF!+M224</f>
        <v>#REF!</v>
      </c>
      <c r="N223" s="302">
        <f>N224</f>
        <v>958.5</v>
      </c>
    </row>
    <row r="224" spans="1:14" ht="45.6">
      <c r="A224" s="504" t="s">
        <v>204</v>
      </c>
      <c r="B224" s="472" t="s">
        <v>509</v>
      </c>
      <c r="C224" s="296" t="s">
        <v>138</v>
      </c>
      <c r="D224" s="296" t="s">
        <v>40</v>
      </c>
      <c r="E224" s="296" t="s">
        <v>510</v>
      </c>
      <c r="F224" s="296"/>
      <c r="G224" s="331"/>
      <c r="H224" s="332"/>
      <c r="I224" s="333"/>
      <c r="J224" s="333"/>
      <c r="K224" s="473">
        <f>K226</f>
        <v>602.4</v>
      </c>
      <c r="L224" s="473">
        <f>L226</f>
        <v>229.4</v>
      </c>
      <c r="M224" s="473">
        <f>M226</f>
        <v>344.1</v>
      </c>
      <c r="N224" s="474">
        <f>N226</f>
        <v>958.5</v>
      </c>
    </row>
    <row r="225" spans="1:14" ht="36">
      <c r="A225" s="505" t="s">
        <v>206</v>
      </c>
      <c r="B225" s="425" t="s">
        <v>348</v>
      </c>
      <c r="C225" s="304" t="s">
        <v>138</v>
      </c>
      <c r="D225" s="304" t="s">
        <v>40</v>
      </c>
      <c r="E225" s="304" t="s">
        <v>510</v>
      </c>
      <c r="F225" s="304" t="s">
        <v>346</v>
      </c>
      <c r="G225" s="331"/>
      <c r="H225" s="332"/>
      <c r="I225" s="333"/>
      <c r="J225" s="333"/>
      <c r="K225" s="306">
        <v>602.4</v>
      </c>
      <c r="L225" s="306">
        <v>229.4</v>
      </c>
      <c r="M225" s="306">
        <v>344.1</v>
      </c>
      <c r="N225" s="309">
        <f>N226</f>
        <v>958.5</v>
      </c>
    </row>
    <row r="226" spans="1:14" ht="36.6" thickBot="1">
      <c r="A226" s="505" t="s">
        <v>360</v>
      </c>
      <c r="B226" s="425" t="s">
        <v>349</v>
      </c>
      <c r="C226" s="304" t="s">
        <v>138</v>
      </c>
      <c r="D226" s="304" t="s">
        <v>40</v>
      </c>
      <c r="E226" s="304" t="s">
        <v>510</v>
      </c>
      <c r="F226" s="304" t="s">
        <v>347</v>
      </c>
      <c r="G226" s="331"/>
      <c r="H226" s="332"/>
      <c r="I226" s="333"/>
      <c r="J226" s="333"/>
      <c r="K226" s="306">
        <v>602.4</v>
      </c>
      <c r="L226" s="306">
        <v>229.4</v>
      </c>
      <c r="M226" s="306">
        <v>344.1</v>
      </c>
      <c r="N226" s="309">
        <f>'[2]Функц.2020 (прил 3) '!$L$220</f>
        <v>958.5</v>
      </c>
    </row>
    <row r="227" spans="1:14" ht="17.399999999999999" customHeight="1" thickBot="1">
      <c r="A227" s="551" t="s">
        <v>83</v>
      </c>
      <c r="B227" s="370" t="s">
        <v>170</v>
      </c>
      <c r="C227" s="355" t="s">
        <v>138</v>
      </c>
      <c r="D227" s="355" t="s">
        <v>184</v>
      </c>
      <c r="E227" s="355"/>
      <c r="F227" s="355"/>
      <c r="G227" s="331"/>
      <c r="H227" s="332"/>
      <c r="I227" s="333"/>
      <c r="J227" s="333"/>
      <c r="K227" s="388">
        <f t="shared" ref="K227:N228" si="17">K228</f>
        <v>653</v>
      </c>
      <c r="L227" s="388">
        <f t="shared" si="17"/>
        <v>424.3</v>
      </c>
      <c r="M227" s="388">
        <f t="shared" si="17"/>
        <v>653</v>
      </c>
      <c r="N227" s="357">
        <f t="shared" si="17"/>
        <v>1667.4</v>
      </c>
    </row>
    <row r="228" spans="1:14" ht="22.8" customHeight="1">
      <c r="A228" s="553" t="s">
        <v>224</v>
      </c>
      <c r="B228" s="484" t="s">
        <v>185</v>
      </c>
      <c r="C228" s="295" t="s">
        <v>138</v>
      </c>
      <c r="D228" s="295" t="s">
        <v>183</v>
      </c>
      <c r="E228" s="295"/>
      <c r="F228" s="295"/>
      <c r="G228" s="335"/>
      <c r="H228" s="336"/>
      <c r="I228" s="337"/>
      <c r="J228" s="337"/>
      <c r="K228" s="298">
        <f t="shared" si="17"/>
        <v>653</v>
      </c>
      <c r="L228" s="298">
        <f t="shared" si="17"/>
        <v>424.3</v>
      </c>
      <c r="M228" s="298">
        <f t="shared" si="17"/>
        <v>653</v>
      </c>
      <c r="N228" s="299">
        <f>N229+N234</f>
        <v>1667.4</v>
      </c>
    </row>
    <row r="229" spans="1:14" ht="57.6" thickBot="1">
      <c r="A229" s="537" t="s">
        <v>190</v>
      </c>
      <c r="B229" s="479" t="s">
        <v>487</v>
      </c>
      <c r="C229" s="296" t="s">
        <v>138</v>
      </c>
      <c r="D229" s="296" t="s">
        <v>183</v>
      </c>
      <c r="E229" s="431" t="s">
        <v>486</v>
      </c>
      <c r="F229" s="296"/>
      <c r="G229" s="335"/>
      <c r="H229" s="336"/>
      <c r="I229" s="337"/>
      <c r="J229" s="337"/>
      <c r="K229" s="301">
        <f>K233</f>
        <v>653</v>
      </c>
      <c r="L229" s="301">
        <f>L233</f>
        <v>424.3</v>
      </c>
      <c r="M229" s="301">
        <f>M233</f>
        <v>653</v>
      </c>
      <c r="N229" s="302">
        <f>N232</f>
        <v>367.4</v>
      </c>
    </row>
    <row r="230" spans="1:14" ht="13.2" thickBot="1">
      <c r="A230" s="583"/>
      <c r="B230" s="475" t="s">
        <v>170</v>
      </c>
      <c r="C230" s="371" t="s">
        <v>138</v>
      </c>
      <c r="D230" s="371" t="s">
        <v>184</v>
      </c>
      <c r="E230" s="371"/>
      <c r="F230" s="331"/>
      <c r="G230" s="332"/>
      <c r="H230" s="333"/>
      <c r="I230" s="333"/>
      <c r="J230" s="374">
        <f>J231</f>
        <v>0</v>
      </c>
      <c r="K230" s="374">
        <f>K231</f>
        <v>0</v>
      </c>
      <c r="L230" s="374">
        <f>L231</f>
        <v>0</v>
      </c>
      <c r="M230" s="375" t="e">
        <f>M231</f>
        <v>#REF!</v>
      </c>
      <c r="N230" s="453">
        <f>'[2]Функц.2020 (прил 3) '!$L$225</f>
        <v>1667.4</v>
      </c>
    </row>
    <row r="231" spans="1:14" ht="12.6">
      <c r="A231" s="583"/>
      <c r="B231" s="436" t="s">
        <v>185</v>
      </c>
      <c r="C231" s="290" t="s">
        <v>138</v>
      </c>
      <c r="D231" s="290" t="s">
        <v>183</v>
      </c>
      <c r="E231" s="290"/>
      <c r="F231" s="476"/>
      <c r="G231" s="477"/>
      <c r="H231" s="478"/>
      <c r="I231" s="478"/>
      <c r="J231" s="292">
        <f>J234</f>
        <v>0</v>
      </c>
      <c r="K231" s="292">
        <f>K234</f>
        <v>0</v>
      </c>
      <c r="L231" s="292">
        <f>L234</f>
        <v>0</v>
      </c>
      <c r="M231" s="293" t="e">
        <f>M234+M237</f>
        <v>#REF!</v>
      </c>
      <c r="N231" s="621">
        <f>'[2]Функц.2020 (прил 3) '!$L$225</f>
        <v>1667.4</v>
      </c>
    </row>
    <row r="232" spans="1:14" ht="60">
      <c r="A232" s="512" t="s">
        <v>191</v>
      </c>
      <c r="B232" s="377" t="s">
        <v>338</v>
      </c>
      <c r="C232" s="349" t="s">
        <v>138</v>
      </c>
      <c r="D232" s="349" t="s">
        <v>183</v>
      </c>
      <c r="E232" s="349" t="s">
        <v>486</v>
      </c>
      <c r="F232" s="349" t="s">
        <v>337</v>
      </c>
      <c r="G232" s="331"/>
      <c r="H232" s="332"/>
      <c r="I232" s="333"/>
      <c r="J232" s="333"/>
      <c r="K232" s="313">
        <f>697-44</f>
        <v>653</v>
      </c>
      <c r="L232" s="313">
        <v>424.3</v>
      </c>
      <c r="M232" s="313">
        <v>653</v>
      </c>
      <c r="N232" s="316">
        <f>N233</f>
        <v>367.4</v>
      </c>
    </row>
    <row r="233" spans="1:14" ht="36">
      <c r="A233" s="512" t="s">
        <v>361</v>
      </c>
      <c r="B233" s="378" t="s">
        <v>305</v>
      </c>
      <c r="C233" s="349" t="s">
        <v>138</v>
      </c>
      <c r="D233" s="349" t="s">
        <v>183</v>
      </c>
      <c r="E233" s="349" t="s">
        <v>486</v>
      </c>
      <c r="F233" s="349" t="s">
        <v>252</v>
      </c>
      <c r="G233" s="331"/>
      <c r="H233" s="332"/>
      <c r="I233" s="333"/>
      <c r="J233" s="333"/>
      <c r="K233" s="313">
        <f>697-44</f>
        <v>653</v>
      </c>
      <c r="L233" s="313">
        <v>424.3</v>
      </c>
      <c r="M233" s="313">
        <v>653</v>
      </c>
      <c r="N233" s="316">
        <v>367.4</v>
      </c>
    </row>
    <row r="234" spans="1:14" ht="12.6">
      <c r="A234" s="585" t="s">
        <v>190</v>
      </c>
      <c r="B234" s="541" t="s">
        <v>556</v>
      </c>
      <c r="C234" s="515" t="s">
        <v>138</v>
      </c>
      <c r="D234" s="515" t="s">
        <v>183</v>
      </c>
      <c r="E234" s="508" t="s">
        <v>557</v>
      </c>
      <c r="F234" s="515"/>
      <c r="G234" s="586"/>
      <c r="H234" s="587"/>
      <c r="I234" s="588"/>
      <c r="J234" s="588"/>
      <c r="K234" s="589"/>
      <c r="L234" s="590"/>
      <c r="M234" s="590"/>
      <c r="N234" s="591">
        <f>N235</f>
        <v>1300</v>
      </c>
    </row>
    <row r="235" spans="1:14" ht="24">
      <c r="A235" s="592" t="s">
        <v>191</v>
      </c>
      <c r="B235" s="501" t="s">
        <v>554</v>
      </c>
      <c r="C235" s="540" t="s">
        <v>138</v>
      </c>
      <c r="D235" s="540" t="s">
        <v>183</v>
      </c>
      <c r="E235" s="540" t="s">
        <v>557</v>
      </c>
      <c r="F235" s="540" t="s">
        <v>331</v>
      </c>
      <c r="G235" s="593" t="s">
        <v>77</v>
      </c>
      <c r="H235" s="594" t="e">
        <f>H236</f>
        <v>#REF!</v>
      </c>
      <c r="I235" s="594">
        <f>I236</f>
        <v>0</v>
      </c>
      <c r="J235" s="594" t="str">
        <f>J236</f>
        <v>12,7</v>
      </c>
      <c r="K235" s="510">
        <v>8250.9</v>
      </c>
      <c r="L235" s="594">
        <v>5168.5</v>
      </c>
      <c r="M235" s="594">
        <v>8250.9</v>
      </c>
      <c r="N235" s="323">
        <f>N236</f>
        <v>1300</v>
      </c>
    </row>
    <row r="236" spans="1:14" ht="24">
      <c r="A236" s="592" t="s">
        <v>361</v>
      </c>
      <c r="B236" s="501" t="s">
        <v>554</v>
      </c>
      <c r="C236" s="540" t="s">
        <v>138</v>
      </c>
      <c r="D236" s="540" t="s">
        <v>183</v>
      </c>
      <c r="E236" s="540" t="s">
        <v>557</v>
      </c>
      <c r="F236" s="540" t="s">
        <v>332</v>
      </c>
      <c r="G236" s="593" t="s">
        <v>77</v>
      </c>
      <c r="H236" s="594" t="e">
        <f>H238</f>
        <v>#REF!</v>
      </c>
      <c r="I236" s="594">
        <f>I238</f>
        <v>0</v>
      </c>
      <c r="J236" s="594" t="str">
        <f>J238</f>
        <v>12,7</v>
      </c>
      <c r="K236" s="510">
        <v>8250.9</v>
      </c>
      <c r="L236" s="594">
        <v>5168.5</v>
      </c>
      <c r="M236" s="594">
        <v>8250.9</v>
      </c>
      <c r="N236" s="323">
        <f>'[2]Функц.2020 (прил 3) '!$L$231</f>
        <v>1300</v>
      </c>
    </row>
    <row r="237" spans="1:14" ht="60">
      <c r="A237" s="592" t="s">
        <v>586</v>
      </c>
      <c r="B237" s="595" t="s">
        <v>338</v>
      </c>
      <c r="C237" s="540" t="s">
        <v>138</v>
      </c>
      <c r="D237" s="540" t="s">
        <v>183</v>
      </c>
      <c r="E237" s="540" t="s">
        <v>557</v>
      </c>
      <c r="F237" s="540" t="s">
        <v>337</v>
      </c>
      <c r="G237" s="593" t="s">
        <v>77</v>
      </c>
      <c r="H237" s="594" t="e">
        <f>[6]роспись!H193</f>
        <v>#REF!</v>
      </c>
      <c r="I237" s="594"/>
      <c r="J237" s="594" t="s">
        <v>192</v>
      </c>
      <c r="K237" s="510" t="e">
        <f>K238+#REF!</f>
        <v>#REF!</v>
      </c>
      <c r="L237" s="510" t="e">
        <f>L238+#REF!</f>
        <v>#REF!</v>
      </c>
      <c r="M237" s="510" t="e">
        <f>M238+#REF!</f>
        <v>#REF!</v>
      </c>
      <c r="N237" s="309">
        <f>N238</f>
        <v>513.79999999999995</v>
      </c>
    </row>
    <row r="238" spans="1:14" ht="36.6" thickBot="1">
      <c r="A238" s="592" t="s">
        <v>587</v>
      </c>
      <c r="B238" s="501" t="s">
        <v>305</v>
      </c>
      <c r="C238" s="540" t="s">
        <v>138</v>
      </c>
      <c r="D238" s="540" t="s">
        <v>183</v>
      </c>
      <c r="E238" s="540" t="s">
        <v>557</v>
      </c>
      <c r="F238" s="540" t="s">
        <v>252</v>
      </c>
      <c r="G238" s="593" t="s">
        <v>77</v>
      </c>
      <c r="H238" s="594" t="e">
        <f>[6]роспись!H194</f>
        <v>#REF!</v>
      </c>
      <c r="I238" s="594"/>
      <c r="J238" s="594" t="s">
        <v>192</v>
      </c>
      <c r="K238" s="510" t="e">
        <f>#REF!+#REF!</f>
        <v>#REF!</v>
      </c>
      <c r="L238" s="510" t="e">
        <f>#REF!+#REF!</f>
        <v>#REF!</v>
      </c>
      <c r="M238" s="510" t="e">
        <f>#REF!+#REF!</f>
        <v>#REF!</v>
      </c>
      <c r="N238" s="309">
        <v>513.79999999999995</v>
      </c>
    </row>
    <row r="239" spans="1:14" ht="23.4" customHeight="1" thickBot="1">
      <c r="A239" s="551" t="s">
        <v>225</v>
      </c>
      <c r="B239" s="370" t="s">
        <v>186</v>
      </c>
      <c r="C239" s="355" t="s">
        <v>138</v>
      </c>
      <c r="D239" s="355" t="s">
        <v>187</v>
      </c>
      <c r="E239" s="355"/>
      <c r="F239" s="355"/>
      <c r="G239" s="331"/>
      <c r="H239" s="332"/>
      <c r="I239" s="333"/>
      <c r="J239" s="333"/>
      <c r="K239" s="388">
        <f>K240</f>
        <v>766</v>
      </c>
      <c r="L239" s="388">
        <f>L240</f>
        <v>448.7</v>
      </c>
      <c r="M239" s="388">
        <f>M240</f>
        <v>766</v>
      </c>
      <c r="N239" s="552">
        <f>N240</f>
        <v>750.8</v>
      </c>
    </row>
    <row r="240" spans="1:14" ht="22.8" customHeight="1">
      <c r="A240" s="553" t="s">
        <v>73</v>
      </c>
      <c r="B240" s="484" t="s">
        <v>189</v>
      </c>
      <c r="C240" s="295" t="s">
        <v>138</v>
      </c>
      <c r="D240" s="295" t="s">
        <v>188</v>
      </c>
      <c r="E240" s="295"/>
      <c r="F240" s="295"/>
      <c r="G240" s="335"/>
      <c r="H240" s="336"/>
      <c r="I240" s="337"/>
      <c r="J240" s="337"/>
      <c r="K240" s="298">
        <f>K241+K244</f>
        <v>766</v>
      </c>
      <c r="L240" s="298">
        <f>L241+L244</f>
        <v>448.7</v>
      </c>
      <c r="M240" s="298">
        <f>M241+M244</f>
        <v>766</v>
      </c>
      <c r="N240" s="299">
        <f>N241</f>
        <v>750.8</v>
      </c>
    </row>
    <row r="241" spans="1:14" ht="22.8">
      <c r="A241" s="537" t="s">
        <v>90</v>
      </c>
      <c r="B241" s="479" t="s">
        <v>490</v>
      </c>
      <c r="C241" s="296" t="s">
        <v>138</v>
      </c>
      <c r="D241" s="296" t="s">
        <v>188</v>
      </c>
      <c r="E241" s="296" t="s">
        <v>488</v>
      </c>
      <c r="F241" s="296"/>
      <c r="G241" s="335"/>
      <c r="H241" s="336"/>
      <c r="I241" s="337"/>
      <c r="J241" s="337"/>
      <c r="K241" s="301">
        <f>K243</f>
        <v>653.9</v>
      </c>
      <c r="L241" s="301">
        <f>L243</f>
        <v>388.9</v>
      </c>
      <c r="M241" s="301">
        <f>M243</f>
        <v>653.9</v>
      </c>
      <c r="N241" s="302">
        <f>N245</f>
        <v>750.8</v>
      </c>
    </row>
    <row r="242" spans="1:14" ht="60">
      <c r="A242" s="505" t="s">
        <v>226</v>
      </c>
      <c r="B242" s="377" t="s">
        <v>338</v>
      </c>
      <c r="C242" s="304" t="s">
        <v>138</v>
      </c>
      <c r="D242" s="304" t="s">
        <v>188</v>
      </c>
      <c r="E242" s="304" t="s">
        <v>488</v>
      </c>
      <c r="F242" s="349" t="s">
        <v>337</v>
      </c>
      <c r="G242" s="331"/>
      <c r="H242" s="332"/>
      <c r="I242" s="333"/>
      <c r="J242" s="333"/>
      <c r="K242" s="306">
        <v>653.9</v>
      </c>
      <c r="L242" s="306">
        <v>388.9</v>
      </c>
      <c r="M242" s="306">
        <v>653.9</v>
      </c>
      <c r="N242" s="309">
        <f>N243</f>
        <v>692.4</v>
      </c>
    </row>
    <row r="243" spans="1:14" ht="36">
      <c r="A243" s="505" t="s">
        <v>362</v>
      </c>
      <c r="B243" s="378" t="s">
        <v>305</v>
      </c>
      <c r="C243" s="304" t="s">
        <v>138</v>
      </c>
      <c r="D243" s="304" t="s">
        <v>188</v>
      </c>
      <c r="E243" s="304" t="s">
        <v>488</v>
      </c>
      <c r="F243" s="349" t="s">
        <v>252</v>
      </c>
      <c r="G243" s="331"/>
      <c r="H243" s="332"/>
      <c r="I243" s="333"/>
      <c r="J243" s="333"/>
      <c r="K243" s="306">
        <v>653.9</v>
      </c>
      <c r="L243" s="306">
        <v>388.9</v>
      </c>
      <c r="M243" s="306">
        <v>653.9</v>
      </c>
      <c r="N243" s="309">
        <v>692.4</v>
      </c>
    </row>
    <row r="244" spans="1:14" ht="22.8">
      <c r="A244" s="537" t="s">
        <v>272</v>
      </c>
      <c r="B244" s="584" t="s">
        <v>273</v>
      </c>
      <c r="C244" s="296" t="s">
        <v>138</v>
      </c>
      <c r="D244" s="296" t="s">
        <v>188</v>
      </c>
      <c r="E244" s="296" t="s">
        <v>489</v>
      </c>
      <c r="F244" s="296"/>
      <c r="G244" s="335"/>
      <c r="H244" s="336"/>
      <c r="I244" s="337"/>
      <c r="J244" s="337"/>
      <c r="K244" s="455">
        <f>K246</f>
        <v>112.1</v>
      </c>
      <c r="L244" s="455">
        <f>L246</f>
        <v>59.8</v>
      </c>
      <c r="M244" s="455">
        <f>M246</f>
        <v>112.1</v>
      </c>
      <c r="N244" s="453">
        <f>N246</f>
        <v>750.8</v>
      </c>
    </row>
    <row r="245" spans="1:14" ht="60">
      <c r="A245" s="512" t="s">
        <v>308</v>
      </c>
      <c r="B245" s="377" t="s">
        <v>338</v>
      </c>
      <c r="C245" s="349" t="s">
        <v>138</v>
      </c>
      <c r="D245" s="349" t="s">
        <v>188</v>
      </c>
      <c r="E245" s="304" t="s">
        <v>489</v>
      </c>
      <c r="F245" s="349" t="s">
        <v>337</v>
      </c>
      <c r="G245" s="331"/>
      <c r="H245" s="332"/>
      <c r="I245" s="333"/>
      <c r="J245" s="333"/>
      <c r="K245" s="313">
        <v>112.1</v>
      </c>
      <c r="L245" s="313">
        <v>59.8</v>
      </c>
      <c r="M245" s="313">
        <v>112.1</v>
      </c>
      <c r="N245" s="316">
        <f>N246</f>
        <v>750.8</v>
      </c>
    </row>
    <row r="246" spans="1:14" ht="36.6" thickBot="1">
      <c r="A246" s="512" t="s">
        <v>363</v>
      </c>
      <c r="B246" s="378" t="s">
        <v>305</v>
      </c>
      <c r="C246" s="349" t="s">
        <v>138</v>
      </c>
      <c r="D246" s="349" t="s">
        <v>188</v>
      </c>
      <c r="E246" s="304" t="s">
        <v>489</v>
      </c>
      <c r="F246" s="349" t="s">
        <v>252</v>
      </c>
      <c r="G246" s="331"/>
      <c r="H246" s="332"/>
      <c r="I246" s="333"/>
      <c r="J246" s="333"/>
      <c r="K246" s="313">
        <v>112.1</v>
      </c>
      <c r="L246" s="313">
        <v>59.8</v>
      </c>
      <c r="M246" s="313">
        <v>112.1</v>
      </c>
      <c r="N246" s="316">
        <v>750.8</v>
      </c>
    </row>
    <row r="247" spans="1:14" ht="14.4" thickBot="1">
      <c r="A247" s="622"/>
      <c r="B247" s="486" t="s">
        <v>36</v>
      </c>
      <c r="C247" s="486"/>
      <c r="D247" s="487"/>
      <c r="E247" s="487"/>
      <c r="F247" s="487"/>
      <c r="G247" s="488"/>
      <c r="H247" s="489"/>
      <c r="I247" s="490"/>
      <c r="J247" s="490"/>
      <c r="K247" s="491" t="e">
        <f>K9+K42</f>
        <v>#REF!</v>
      </c>
      <c r="L247" s="491" t="e">
        <f>L9+L42</f>
        <v>#REF!</v>
      </c>
      <c r="M247" s="491" t="e">
        <f>M9+M42</f>
        <v>#REF!</v>
      </c>
      <c r="N247" s="492">
        <f>N9+N42+N37</f>
        <v>144819.89999999997</v>
      </c>
    </row>
  </sheetData>
  <mergeCells count="4">
    <mergeCell ref="A5:H5"/>
    <mergeCell ref="I5:K5"/>
    <mergeCell ref="A6:H6"/>
    <mergeCell ref="F4:N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1Р.</vt:lpstr>
      <vt:lpstr>доходы 2016</vt:lpstr>
      <vt:lpstr>Прилож 2</vt:lpstr>
      <vt:lpstr>Функц.2021 (прил 3) </vt:lpstr>
      <vt:lpstr>Вед. 2021 (прил 4)</vt:lpstr>
      <vt:lpstr>'доходы 2016'!Заголовки_для_печати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Главбух</cp:lastModifiedBy>
  <cp:lastPrinted>2020-03-02T11:47:49Z</cp:lastPrinted>
  <dcterms:created xsi:type="dcterms:W3CDTF">1999-12-27T10:35:15Z</dcterms:created>
  <dcterms:modified xsi:type="dcterms:W3CDTF">2021-04-19T12:49:17Z</dcterms:modified>
</cp:coreProperties>
</file>