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а\Desktop\"/>
    </mc:Choice>
  </mc:AlternateContent>
  <xr:revisionPtr revIDLastSave="0" documentId="13_ncr:1_{50766D5D-83C5-4F71-8C6D-F865A889FE05}" xr6:coauthVersionLast="40" xr6:coauthVersionMax="40" xr10:uidLastSave="{00000000-0000-0000-0000-000000000000}"/>
  <bookViews>
    <workbookView xWindow="0" yWindow="0" windowWidth="28800" windowHeight="12225" tabRatio="865" firstSheet="2" activeTab="5" xr2:uid="{00000000-000D-0000-FFFF-FFFF00000000}"/>
  </bookViews>
  <sheets>
    <sheet name="1Р." sheetId="59" state="hidden" r:id="rId1"/>
    <sheet name="доходы 2016" sheetId="75" state="hidden" r:id="rId2"/>
    <sheet name="Прилож 2" sheetId="114" r:id="rId3"/>
    <sheet name="Функц.2020 (прил 3) " sheetId="113" r:id="rId4"/>
    <sheet name="Вед. 2020 (прил 4)" sheetId="110" r:id="rId5"/>
    <sheet name="приложение 5" sheetId="115" r:id="rId6"/>
  </sheets>
  <externalReferences>
    <externalReference r:id="rId7"/>
    <externalReference r:id="rId8"/>
    <externalReference r:id="rId9"/>
  </externalReferences>
  <definedNames>
    <definedName name="_xlnm.Print_Titles" localSheetId="1">'доходы 2016'!$8:$8</definedName>
    <definedName name="_xlnm.Print_Area" localSheetId="0">'1Р.'!$A$1:$H$65</definedName>
  </definedNames>
  <calcPr calcId="191029" refMode="R1C1"/>
</workbook>
</file>

<file path=xl/calcChain.xml><?xml version="1.0" encoding="utf-8"?>
<calcChain xmlns="http://schemas.openxmlformats.org/spreadsheetml/2006/main">
  <c r="C15" i="115" l="1"/>
  <c r="C14" i="115" s="1"/>
  <c r="C13" i="115" s="1"/>
  <c r="C12" i="115" s="1"/>
  <c r="N179" i="110" l="1"/>
  <c r="L175" i="113" s="1"/>
  <c r="L174" i="113" s="1"/>
  <c r="N175" i="110"/>
  <c r="N122" i="110"/>
  <c r="L182" i="113"/>
  <c r="L180" i="113"/>
  <c r="L178" i="113"/>
  <c r="L176" i="113"/>
  <c r="I174" i="113"/>
  <c r="I175" i="113"/>
  <c r="N178" i="110" l="1"/>
  <c r="N138" i="110"/>
  <c r="N177" i="110"/>
  <c r="N167" i="110"/>
  <c r="L204" i="113"/>
  <c r="L203" i="113" s="1"/>
  <c r="L202" i="113"/>
  <c r="L201" i="113" s="1"/>
  <c r="K204" i="113"/>
  <c r="J204" i="113"/>
  <c r="J203" i="113" s="1"/>
  <c r="G204" i="113"/>
  <c r="G202" i="113" s="1"/>
  <c r="G201" i="113" s="1"/>
  <c r="M203" i="113"/>
  <c r="K203" i="113"/>
  <c r="G203" i="113"/>
  <c r="I202" i="113"/>
  <c r="I201" i="113" s="1"/>
  <c r="H202" i="113"/>
  <c r="H201" i="113" s="1"/>
  <c r="M201" i="113"/>
  <c r="N204" i="110"/>
  <c r="N206" i="110"/>
  <c r="M207" i="110"/>
  <c r="M206" i="110" s="1"/>
  <c r="L207" i="110"/>
  <c r="K207" i="110"/>
  <c r="H207" i="110"/>
  <c r="H205" i="110" s="1"/>
  <c r="H204" i="110" s="1"/>
  <c r="L206" i="110"/>
  <c r="K206" i="110"/>
  <c r="H206" i="110"/>
  <c r="J205" i="110"/>
  <c r="J204" i="110" s="1"/>
  <c r="I205" i="110"/>
  <c r="I204" i="110"/>
  <c r="M184" i="110"/>
  <c r="M183" i="110" s="1"/>
  <c r="L184" i="110"/>
  <c r="K184" i="110"/>
  <c r="H184" i="110"/>
  <c r="N183" i="110"/>
  <c r="L183" i="110"/>
  <c r="K183" i="110"/>
  <c r="H183" i="110"/>
  <c r="J182" i="110"/>
  <c r="J181" i="110" s="1"/>
  <c r="I182" i="110"/>
  <c r="H182" i="110"/>
  <c r="H181" i="110" s="1"/>
  <c r="N181" i="110"/>
  <c r="N180" i="110" s="1"/>
  <c r="I181" i="110"/>
  <c r="N203" i="110" l="1"/>
  <c r="N176" i="110"/>
  <c r="J29" i="114" s="1"/>
  <c r="N46" i="110"/>
  <c r="N21" i="110"/>
  <c r="L163" i="113" l="1"/>
  <c r="L162" i="113" s="1"/>
  <c r="L161" i="113" s="1"/>
  <c r="L124" i="113"/>
  <c r="L123" i="113" s="1"/>
  <c r="L122" i="113" s="1"/>
  <c r="L56" i="113"/>
  <c r="L55" i="113" s="1"/>
  <c r="L54" i="113" s="1"/>
  <c r="L53" i="113" s="1"/>
  <c r="N33" i="110" l="1"/>
  <c r="N32" i="110" s="1"/>
  <c r="J13" i="114" l="1"/>
  <c r="N31" i="110"/>
  <c r="J167" i="110"/>
  <c r="I167" i="110"/>
  <c r="H167" i="110"/>
  <c r="N166" i="110"/>
  <c r="J166" i="110"/>
  <c r="I166" i="110"/>
  <c r="H166" i="110"/>
  <c r="N165" i="110"/>
  <c r="M165" i="110"/>
  <c r="L165" i="110"/>
  <c r="K165" i="110"/>
  <c r="H165" i="110"/>
  <c r="N127" i="110" l="1"/>
  <c r="N126" i="110" s="1"/>
  <c r="N131" i="110" l="1"/>
  <c r="L101" i="113" l="1"/>
  <c r="L100" i="113" s="1"/>
  <c r="L99" i="113" s="1"/>
  <c r="N104" i="110"/>
  <c r="N103" i="110" s="1"/>
  <c r="L22" i="113" l="1"/>
  <c r="L21" i="113" s="1"/>
  <c r="L43" i="113"/>
  <c r="L42" i="113" s="1"/>
  <c r="L41" i="113" s="1"/>
  <c r="N50" i="110"/>
  <c r="N49" i="110" s="1"/>
  <c r="N17" i="110" l="1"/>
  <c r="N22" i="110"/>
  <c r="H24" i="110"/>
  <c r="I24" i="110"/>
  <c r="J24" i="110"/>
  <c r="K24" i="110"/>
  <c r="L24" i="110"/>
  <c r="M24" i="110"/>
  <c r="H25" i="110"/>
  <c r="N25" i="110"/>
  <c r="N24" i="110" s="1"/>
  <c r="L121" i="113" l="1"/>
  <c r="J125" i="110"/>
  <c r="I125" i="110"/>
  <c r="H125" i="110"/>
  <c r="N124" i="110"/>
  <c r="J124" i="110"/>
  <c r="I124" i="110"/>
  <c r="H124" i="110"/>
  <c r="N123" i="110"/>
  <c r="M123" i="110"/>
  <c r="L123" i="110"/>
  <c r="K123" i="110"/>
  <c r="L187" i="113"/>
  <c r="L186" i="113" s="1"/>
  <c r="L185" i="113" s="1"/>
  <c r="N189" i="110"/>
  <c r="L76" i="113"/>
  <c r="L75" i="113" s="1"/>
  <c r="L74" i="113" s="1"/>
  <c r="N79" i="110"/>
  <c r="N78" i="110" s="1"/>
  <c r="L154" i="113" l="1"/>
  <c r="L120" i="113"/>
  <c r="L119" i="113" s="1"/>
  <c r="L118" i="113" l="1"/>
  <c r="L88" i="113"/>
  <c r="L87" i="113" s="1"/>
  <c r="L86" i="113" s="1"/>
  <c r="N91" i="110"/>
  <c r="N90" i="110" s="1"/>
  <c r="L93" i="113" l="1"/>
  <c r="N59" i="110" l="1"/>
  <c r="N110" i="110" l="1"/>
  <c r="J20" i="114"/>
  <c r="J21" i="114"/>
  <c r="J25" i="114"/>
  <c r="J32" i="114"/>
  <c r="L13" i="113"/>
  <c r="L18" i="113"/>
  <c r="L20" i="113"/>
  <c r="L25" i="113"/>
  <c r="L33" i="113"/>
  <c r="L36" i="113"/>
  <c r="L38" i="113"/>
  <c r="L40" i="113"/>
  <c r="L46" i="113"/>
  <c r="L50" i="113"/>
  <c r="L52" i="113"/>
  <c r="L60" i="113"/>
  <c r="L64" i="113"/>
  <c r="L67" i="113"/>
  <c r="L73" i="113"/>
  <c r="L28" i="113"/>
  <c r="L79" i="113"/>
  <c r="L82" i="113"/>
  <c r="L85" i="113"/>
  <c r="L96" i="113"/>
  <c r="L104" i="113"/>
  <c r="L108" i="113"/>
  <c r="L106" i="113" s="1"/>
  <c r="L112" i="113"/>
  <c r="L128" i="113"/>
  <c r="L131" i="113"/>
  <c r="L134" i="113"/>
  <c r="L138" i="113"/>
  <c r="L141" i="113"/>
  <c r="L144" i="113"/>
  <c r="L148" i="113"/>
  <c r="L151" i="113"/>
  <c r="L159" i="113"/>
  <c r="L166" i="113"/>
  <c r="L171" i="113"/>
  <c r="L190" i="113"/>
  <c r="L194" i="113"/>
  <c r="L16" i="113" l="1"/>
  <c r="L17" i="113"/>
  <c r="N57" i="110" l="1"/>
  <c r="L37" i="113"/>
  <c r="N214" i="110"/>
  <c r="N213" i="110"/>
  <c r="M213" i="110"/>
  <c r="L213" i="110"/>
  <c r="K213" i="110"/>
  <c r="N210" i="110"/>
  <c r="M210" i="110"/>
  <c r="M209" i="110" s="1"/>
  <c r="M208" i="110" s="1"/>
  <c r="L210" i="110"/>
  <c r="K210" i="110"/>
  <c r="L209" i="110"/>
  <c r="L208" i="110" s="1"/>
  <c r="K202" i="110"/>
  <c r="N201" i="110"/>
  <c r="N200" i="110" s="1"/>
  <c r="N199" i="110" s="1"/>
  <c r="N198" i="110" s="1"/>
  <c r="J34" i="114" s="1"/>
  <c r="K201" i="110"/>
  <c r="M200" i="110"/>
  <c r="M199" i="110" s="1"/>
  <c r="M198" i="110" s="1"/>
  <c r="L200" i="110"/>
  <c r="K200" i="110"/>
  <c r="L199" i="110"/>
  <c r="L198" i="110" s="1"/>
  <c r="K199" i="110"/>
  <c r="K198" i="110" s="1"/>
  <c r="N196" i="110"/>
  <c r="N195" i="110"/>
  <c r="N194" i="110" s="1"/>
  <c r="M195" i="110"/>
  <c r="L195" i="110"/>
  <c r="K195" i="110"/>
  <c r="N192" i="110"/>
  <c r="N191" i="110"/>
  <c r="N188" i="110" s="1"/>
  <c r="M191" i="110"/>
  <c r="M188" i="110" s="1"/>
  <c r="L191" i="110"/>
  <c r="L188" i="110" s="1"/>
  <c r="K191" i="110"/>
  <c r="K188" i="110" s="1"/>
  <c r="K179" i="110"/>
  <c r="K178" i="110"/>
  <c r="M176" i="110"/>
  <c r="L176" i="110"/>
  <c r="K175" i="110"/>
  <c r="N174" i="110"/>
  <c r="K174" i="110"/>
  <c r="N173" i="110"/>
  <c r="M173" i="110"/>
  <c r="L173" i="110"/>
  <c r="L172" i="110" s="1"/>
  <c r="K173" i="110"/>
  <c r="N169" i="110"/>
  <c r="N168" i="110"/>
  <c r="N164" i="110" s="1"/>
  <c r="J26" i="114" s="1"/>
  <c r="M168" i="110"/>
  <c r="M164" i="110" s="1"/>
  <c r="M161" i="110" s="1"/>
  <c r="L168" i="110"/>
  <c r="K168" i="110"/>
  <c r="K164" i="110" s="1"/>
  <c r="K161" i="110" s="1"/>
  <c r="L164" i="110"/>
  <c r="L161" i="110" s="1"/>
  <c r="J164" i="110"/>
  <c r="J160" i="110" s="1"/>
  <c r="I164" i="110"/>
  <c r="I160" i="110" s="1"/>
  <c r="J163" i="110"/>
  <c r="J157" i="110" s="1"/>
  <c r="I163" i="110"/>
  <c r="I157" i="110" s="1"/>
  <c r="H163" i="110"/>
  <c r="H157" i="110" s="1"/>
  <c r="N162" i="110"/>
  <c r="J162" i="110"/>
  <c r="I162" i="110"/>
  <c r="H162" i="110"/>
  <c r="N161" i="110"/>
  <c r="H161" i="110"/>
  <c r="L159" i="110"/>
  <c r="J159" i="110"/>
  <c r="N157" i="110"/>
  <c r="N156" i="110"/>
  <c r="M156" i="110"/>
  <c r="L156" i="110"/>
  <c r="K156" i="110"/>
  <c r="J155" i="110"/>
  <c r="J153" i="110" s="1"/>
  <c r="J152" i="110" s="1"/>
  <c r="J151" i="110" s="1"/>
  <c r="I155" i="110"/>
  <c r="I153" i="110" s="1"/>
  <c r="I152" i="110" s="1"/>
  <c r="H155" i="110"/>
  <c r="N154" i="110"/>
  <c r="J154" i="110"/>
  <c r="I154" i="110"/>
  <c r="H154" i="110"/>
  <c r="N153" i="110"/>
  <c r="M153" i="110"/>
  <c r="L153" i="110"/>
  <c r="H153" i="110"/>
  <c r="K152" i="110"/>
  <c r="K150" i="110" s="1"/>
  <c r="H152" i="110"/>
  <c r="H151" i="110" s="1"/>
  <c r="N151" i="110"/>
  <c r="K151" i="110"/>
  <c r="N150" i="110"/>
  <c r="M150" i="110"/>
  <c r="L150" i="110"/>
  <c r="H150" i="110"/>
  <c r="J149" i="110"/>
  <c r="I149" i="110"/>
  <c r="N147" i="110"/>
  <c r="N146" i="110"/>
  <c r="M146" i="110"/>
  <c r="L146" i="110"/>
  <c r="K146" i="110"/>
  <c r="N144" i="110"/>
  <c r="N143" i="110"/>
  <c r="M143" i="110"/>
  <c r="L143" i="110"/>
  <c r="K143" i="110"/>
  <c r="H142" i="110"/>
  <c r="N141" i="110"/>
  <c r="H141" i="110"/>
  <c r="N140" i="110"/>
  <c r="M140" i="110"/>
  <c r="L140" i="110"/>
  <c r="K140" i="110"/>
  <c r="J140" i="110"/>
  <c r="I140" i="110"/>
  <c r="H140" i="110" s="1"/>
  <c r="N137" i="110"/>
  <c r="N136" i="110" s="1"/>
  <c r="M136" i="110"/>
  <c r="L136" i="110"/>
  <c r="K136" i="110"/>
  <c r="J135" i="110"/>
  <c r="I135" i="110"/>
  <c r="H135" i="110"/>
  <c r="N134" i="110"/>
  <c r="N133" i="110" s="1"/>
  <c r="J134" i="110"/>
  <c r="I134" i="110"/>
  <c r="H134" i="110"/>
  <c r="M133" i="110"/>
  <c r="L133" i="110"/>
  <c r="K133" i="110"/>
  <c r="H132" i="110"/>
  <c r="H130" i="110" s="1"/>
  <c r="H131" i="110"/>
  <c r="N130" i="110"/>
  <c r="M130" i="110"/>
  <c r="L130" i="110"/>
  <c r="K130" i="110"/>
  <c r="J130" i="110"/>
  <c r="I130" i="110"/>
  <c r="I129" i="110" s="1"/>
  <c r="J122" i="110"/>
  <c r="J121" i="110" s="1"/>
  <c r="I122" i="110"/>
  <c r="H122" i="110" s="1"/>
  <c r="N121" i="110"/>
  <c r="N120" i="110" s="1"/>
  <c r="N119" i="110" s="1"/>
  <c r="M120" i="110"/>
  <c r="L120" i="110"/>
  <c r="L119" i="110" s="1"/>
  <c r="K120" i="110"/>
  <c r="H120" i="110"/>
  <c r="J119" i="110"/>
  <c r="I119" i="110"/>
  <c r="J117" i="110"/>
  <c r="K116" i="110"/>
  <c r="H116" i="110"/>
  <c r="H114" i="110" s="1"/>
  <c r="N115" i="110"/>
  <c r="K115" i="110"/>
  <c r="H115" i="110"/>
  <c r="J114" i="110"/>
  <c r="I114" i="110"/>
  <c r="H113" i="110"/>
  <c r="K112" i="110"/>
  <c r="K110" i="110" s="1"/>
  <c r="H112" i="110"/>
  <c r="H110" i="110" s="1"/>
  <c r="N109" i="110" s="1"/>
  <c r="N111" i="110"/>
  <c r="K111" i="110"/>
  <c r="H111" i="110"/>
  <c r="M110" i="110"/>
  <c r="M109" i="110" s="1"/>
  <c r="L110" i="110"/>
  <c r="J110" i="110"/>
  <c r="I110" i="110"/>
  <c r="H109" i="110"/>
  <c r="K108" i="110"/>
  <c r="K106" i="110" s="1"/>
  <c r="H108" i="110"/>
  <c r="N107" i="110"/>
  <c r="K107" i="110"/>
  <c r="H107" i="110"/>
  <c r="M106" i="110"/>
  <c r="L106" i="110"/>
  <c r="J106" i="110"/>
  <c r="I106" i="110"/>
  <c r="H102" i="110"/>
  <c r="K176" i="110" l="1"/>
  <c r="N187" i="110"/>
  <c r="N149" i="110"/>
  <c r="N160" i="110"/>
  <c r="N159" i="110" s="1"/>
  <c r="N129" i="110"/>
  <c r="L149" i="110"/>
  <c r="L160" i="110"/>
  <c r="J158" i="110"/>
  <c r="N106" i="110"/>
  <c r="N114" i="110"/>
  <c r="N113" i="110" s="1"/>
  <c r="L129" i="110"/>
  <c r="K172" i="110"/>
  <c r="K194" i="110"/>
  <c r="K149" i="110"/>
  <c r="L194" i="110"/>
  <c r="I151" i="110"/>
  <c r="H106" i="110"/>
  <c r="L109" i="110"/>
  <c r="K109" i="110" s="1"/>
  <c r="K129" i="110"/>
  <c r="J129" i="110" s="1"/>
  <c r="M129" i="110"/>
  <c r="I158" i="110"/>
  <c r="N209" i="110"/>
  <c r="K209" i="110"/>
  <c r="I117" i="110"/>
  <c r="J36" i="114"/>
  <c r="J35" i="114" s="1"/>
  <c r="L209" i="113"/>
  <c r="L207" i="113" s="1"/>
  <c r="L206" i="113" s="1"/>
  <c r="L205" i="113" s="1"/>
  <c r="M119" i="110"/>
  <c r="I121" i="110"/>
  <c r="M149" i="110"/>
  <c r="I159" i="110"/>
  <c r="K159" i="110"/>
  <c r="M159" i="110"/>
  <c r="K160" i="110"/>
  <c r="M160" i="110"/>
  <c r="N211" i="110"/>
  <c r="H149" i="110"/>
  <c r="N139" i="110"/>
  <c r="M139" i="110" s="1"/>
  <c r="L139" i="110" s="1"/>
  <c r="K139" i="110" s="1"/>
  <c r="J139" i="110" s="1"/>
  <c r="I139" i="110" s="1"/>
  <c r="N172" i="110"/>
  <c r="H129" i="110"/>
  <c r="H119" i="110"/>
  <c r="H121" i="110"/>
  <c r="K119" i="110"/>
  <c r="H164" i="110"/>
  <c r="J100" i="110"/>
  <c r="I100" i="110"/>
  <c r="H100" i="110"/>
  <c r="H97" i="110" s="1"/>
  <c r="N99" i="110"/>
  <c r="J99" i="110"/>
  <c r="I99" i="110"/>
  <c r="H99" i="110"/>
  <c r="N98" i="110"/>
  <c r="M98" i="110"/>
  <c r="L98" i="110"/>
  <c r="K98" i="110"/>
  <c r="H98" i="110"/>
  <c r="J97" i="110"/>
  <c r="N96" i="110"/>
  <c r="N95" i="110" s="1"/>
  <c r="J96" i="110"/>
  <c r="I96" i="110"/>
  <c r="M95" i="110"/>
  <c r="L95" i="110"/>
  <c r="K95" i="110"/>
  <c r="H95" i="110"/>
  <c r="J94" i="110"/>
  <c r="J93" i="110" s="1"/>
  <c r="I94" i="110"/>
  <c r="H94" i="110"/>
  <c r="N88" i="110"/>
  <c r="N87" i="110"/>
  <c r="M87" i="110"/>
  <c r="L87" i="110"/>
  <c r="K87" i="110"/>
  <c r="J87" i="110"/>
  <c r="I87" i="110"/>
  <c r="N85" i="110"/>
  <c r="N84" i="110"/>
  <c r="M84" i="110"/>
  <c r="L84" i="110"/>
  <c r="K84" i="110"/>
  <c r="I84" i="110"/>
  <c r="N82" i="110"/>
  <c r="N81" i="110"/>
  <c r="M81" i="110"/>
  <c r="L81" i="110"/>
  <c r="K81" i="110"/>
  <c r="N29" i="110"/>
  <c r="N28" i="110"/>
  <c r="N27" i="110" s="1"/>
  <c r="M28" i="110"/>
  <c r="L28" i="110"/>
  <c r="K28" i="110"/>
  <c r="J28" i="110"/>
  <c r="I28" i="110"/>
  <c r="H28" i="110"/>
  <c r="N76" i="110"/>
  <c r="N75" i="110"/>
  <c r="M75" i="110"/>
  <c r="L75" i="110"/>
  <c r="K75" i="110"/>
  <c r="J75" i="110"/>
  <c r="I75" i="110"/>
  <c r="H75" i="110"/>
  <c r="L70" i="113"/>
  <c r="J74" i="110"/>
  <c r="J72" i="110" s="1"/>
  <c r="I74" i="110"/>
  <c r="H74" i="110"/>
  <c r="H72" i="110" s="1"/>
  <c r="N73" i="110"/>
  <c r="J73" i="110"/>
  <c r="I73" i="110"/>
  <c r="H73" i="110"/>
  <c r="N72" i="110"/>
  <c r="M72" i="110"/>
  <c r="L72" i="110"/>
  <c r="K72" i="110"/>
  <c r="N70" i="110"/>
  <c r="N69" i="110"/>
  <c r="M69" i="110"/>
  <c r="L69" i="110"/>
  <c r="K69" i="110"/>
  <c r="H68" i="110"/>
  <c r="N67" i="110"/>
  <c r="H67" i="110"/>
  <c r="N66" i="110"/>
  <c r="M66" i="110"/>
  <c r="L66" i="110"/>
  <c r="K66" i="110"/>
  <c r="J66" i="110"/>
  <c r="I66" i="110"/>
  <c r="J64" i="110"/>
  <c r="I64" i="110"/>
  <c r="H64" i="110"/>
  <c r="N63" i="110"/>
  <c r="J63" i="110"/>
  <c r="I63" i="110"/>
  <c r="H63" i="110"/>
  <c r="N62" i="110"/>
  <c r="M62" i="110"/>
  <c r="L62" i="110"/>
  <c r="K62" i="110"/>
  <c r="N61" i="110"/>
  <c r="J14" i="114" s="1"/>
  <c r="M61" i="110"/>
  <c r="L61" i="110"/>
  <c r="K61" i="110"/>
  <c r="J61" i="110"/>
  <c r="I61" i="110"/>
  <c r="H61" i="110"/>
  <c r="N56" i="110"/>
  <c r="N55" i="110" s="1"/>
  <c r="M55" i="110"/>
  <c r="L55" i="110"/>
  <c r="K55" i="110"/>
  <c r="M54" i="110"/>
  <c r="L54" i="110"/>
  <c r="K54" i="110"/>
  <c r="H54" i="110"/>
  <c r="N53" i="110"/>
  <c r="M53" i="110" s="1"/>
  <c r="H53" i="110"/>
  <c r="L52" i="110"/>
  <c r="K52" i="110"/>
  <c r="M48" i="110"/>
  <c r="L48" i="110"/>
  <c r="K48" i="110"/>
  <c r="K47" i="110" s="1"/>
  <c r="H48" i="110"/>
  <c r="N47" i="110"/>
  <c r="M47" i="110" s="1"/>
  <c r="H47" i="110"/>
  <c r="M46" i="110"/>
  <c r="M45" i="110" s="1"/>
  <c r="L46" i="110"/>
  <c r="L42" i="110" s="1"/>
  <c r="K46" i="110"/>
  <c r="K42" i="110" s="1"/>
  <c r="H46" i="110"/>
  <c r="N45" i="110"/>
  <c r="H45" i="110"/>
  <c r="J44" i="110"/>
  <c r="I44" i="110"/>
  <c r="I43" i="110" s="1"/>
  <c r="N43" i="110"/>
  <c r="H42" i="110"/>
  <c r="J41" i="110"/>
  <c r="J40" i="110" s="1"/>
  <c r="I41" i="110"/>
  <c r="H41" i="110" s="1"/>
  <c r="H40" i="110" s="1"/>
  <c r="N40" i="110"/>
  <c r="N39" i="110"/>
  <c r="M39" i="110"/>
  <c r="L39" i="110"/>
  <c r="K39" i="110"/>
  <c r="M38" i="110"/>
  <c r="L38" i="110"/>
  <c r="K38" i="110"/>
  <c r="J37" i="110"/>
  <c r="I37" i="110"/>
  <c r="H37" i="110"/>
  <c r="H26" i="110"/>
  <c r="H15" i="110"/>
  <c r="N20" i="110"/>
  <c r="N18" i="110"/>
  <c r="M17" i="110"/>
  <c r="L17" i="110"/>
  <c r="K17" i="110"/>
  <c r="M16" i="110"/>
  <c r="L16" i="110"/>
  <c r="K16" i="110"/>
  <c r="J16" i="110"/>
  <c r="I16" i="110"/>
  <c r="H16" i="110"/>
  <c r="H14" i="110"/>
  <c r="N13" i="110"/>
  <c r="H13" i="110"/>
  <c r="M12" i="110"/>
  <c r="L12" i="110"/>
  <c r="K12" i="110"/>
  <c r="J12" i="110"/>
  <c r="I12" i="110"/>
  <c r="K210" i="113"/>
  <c r="J210" i="113"/>
  <c r="I210" i="113"/>
  <c r="K207" i="113"/>
  <c r="J207" i="113"/>
  <c r="J206" i="113" s="1"/>
  <c r="J205" i="113" s="1"/>
  <c r="I207" i="113"/>
  <c r="I199" i="113"/>
  <c r="I198" i="113"/>
  <c r="K197" i="113"/>
  <c r="K196" i="113" s="1"/>
  <c r="K195" i="113" s="1"/>
  <c r="J197" i="113"/>
  <c r="I197" i="113"/>
  <c r="I196" i="113" s="1"/>
  <c r="I195" i="113" s="1"/>
  <c r="J196" i="113"/>
  <c r="J195" i="113" s="1"/>
  <c r="L193" i="113"/>
  <c r="L192" i="113"/>
  <c r="L191" i="113" s="1"/>
  <c r="K192" i="113"/>
  <c r="J192" i="113"/>
  <c r="I192" i="113"/>
  <c r="L189" i="113"/>
  <c r="L188" i="113"/>
  <c r="K188" i="113"/>
  <c r="K184" i="113" s="1"/>
  <c r="J188" i="113"/>
  <c r="I188" i="113"/>
  <c r="I184" i="113" s="1"/>
  <c r="J184" i="113"/>
  <c r="I172" i="113"/>
  <c r="L173" i="113"/>
  <c r="L172" i="113" s="1"/>
  <c r="K172" i="113"/>
  <c r="J172" i="113"/>
  <c r="I171" i="113"/>
  <c r="L170" i="113"/>
  <c r="I170" i="113"/>
  <c r="L169" i="113"/>
  <c r="L168" i="113" s="1"/>
  <c r="K169" i="113"/>
  <c r="J169" i="113"/>
  <c r="I169" i="113"/>
  <c r="L165" i="113"/>
  <c r="L164" i="113"/>
  <c r="L160" i="113" s="1"/>
  <c r="K164" i="113"/>
  <c r="K160" i="113" s="1"/>
  <c r="J164" i="113"/>
  <c r="I164" i="113"/>
  <c r="I160" i="113" s="1"/>
  <c r="H160" i="113"/>
  <c r="H154" i="113" s="1"/>
  <c r="G160" i="113"/>
  <c r="G154" i="113" s="1"/>
  <c r="H159" i="113"/>
  <c r="G159" i="113"/>
  <c r="G153" i="113" s="1"/>
  <c r="F159" i="113"/>
  <c r="L158" i="113"/>
  <c r="H158" i="113"/>
  <c r="G158" i="113"/>
  <c r="F158" i="113"/>
  <c r="L157" i="113"/>
  <c r="L156" i="113" s="1"/>
  <c r="F157" i="113"/>
  <c r="L153" i="113"/>
  <c r="L152" i="113"/>
  <c r="K152" i="113"/>
  <c r="J152" i="113"/>
  <c r="I152" i="113"/>
  <c r="H151" i="113"/>
  <c r="H149" i="113" s="1"/>
  <c r="H148" i="113" s="1"/>
  <c r="G151" i="113"/>
  <c r="F151" i="113"/>
  <c r="F150" i="113" s="1"/>
  <c r="L150" i="113"/>
  <c r="H150" i="113"/>
  <c r="G150" i="113"/>
  <c r="L149" i="113"/>
  <c r="K149" i="113"/>
  <c r="J149" i="113"/>
  <c r="G149" i="113"/>
  <c r="I148" i="113"/>
  <c r="I146" i="113" s="1"/>
  <c r="L147" i="113"/>
  <c r="I147" i="113"/>
  <c r="L146" i="113"/>
  <c r="K146" i="113"/>
  <c r="J146" i="113"/>
  <c r="F146" i="113"/>
  <c r="H145" i="113"/>
  <c r="G145" i="113"/>
  <c r="L143" i="113"/>
  <c r="L142" i="113"/>
  <c r="K142" i="113"/>
  <c r="J142" i="113"/>
  <c r="I142" i="113"/>
  <c r="L140" i="113"/>
  <c r="L139" i="113"/>
  <c r="K139" i="113"/>
  <c r="J139" i="113"/>
  <c r="I139" i="113"/>
  <c r="F138" i="113"/>
  <c r="F136" i="113" s="1"/>
  <c r="L137" i="113"/>
  <c r="F137" i="113"/>
  <c r="L136" i="113"/>
  <c r="K136" i="113"/>
  <c r="J136" i="113"/>
  <c r="I136" i="113"/>
  <c r="H136" i="113"/>
  <c r="G136" i="113"/>
  <c r="L133" i="113"/>
  <c r="L132" i="113"/>
  <c r="K132" i="113"/>
  <c r="J132" i="113"/>
  <c r="I132" i="113"/>
  <c r="H131" i="113"/>
  <c r="G131" i="113"/>
  <c r="F131" i="113"/>
  <c r="L130" i="113"/>
  <c r="H130" i="113"/>
  <c r="G130" i="113"/>
  <c r="F130" i="113"/>
  <c r="L129" i="113"/>
  <c r="K129" i="113"/>
  <c r="J129" i="113"/>
  <c r="I129" i="113"/>
  <c r="F128" i="113"/>
  <c r="L127" i="113"/>
  <c r="L126" i="113" s="1"/>
  <c r="F127" i="113"/>
  <c r="K126" i="113"/>
  <c r="J126" i="113"/>
  <c r="I126" i="113"/>
  <c r="H126" i="113"/>
  <c r="H125" i="113" s="1"/>
  <c r="G126" i="113"/>
  <c r="F118" i="113"/>
  <c r="F117" i="113" s="1"/>
  <c r="H118" i="113"/>
  <c r="H117" i="113" s="1"/>
  <c r="G118" i="113"/>
  <c r="G117" i="113" s="1"/>
  <c r="L117" i="113"/>
  <c r="L116" i="113" s="1"/>
  <c r="L115" i="113" s="1"/>
  <c r="K116" i="113"/>
  <c r="J116" i="113"/>
  <c r="I116" i="113"/>
  <c r="F116" i="113"/>
  <c r="F115" i="113" s="1"/>
  <c r="H115" i="113"/>
  <c r="G115" i="113"/>
  <c r="I112" i="113"/>
  <c r="F112" i="113"/>
  <c r="F110" i="113" s="1"/>
  <c r="L111" i="113"/>
  <c r="I111" i="113"/>
  <c r="F111" i="113"/>
  <c r="H110" i="113"/>
  <c r="G110" i="113"/>
  <c r="F109" i="113"/>
  <c r="I108" i="113"/>
  <c r="F108" i="113"/>
  <c r="F106" i="113" s="1"/>
  <c r="L107" i="113"/>
  <c r="I107" i="113"/>
  <c r="F107" i="113"/>
  <c r="K106" i="113"/>
  <c r="K94" i="113" s="1"/>
  <c r="J106" i="113"/>
  <c r="J105" i="113" s="1"/>
  <c r="H106" i="113"/>
  <c r="G106" i="113"/>
  <c r="F105" i="113"/>
  <c r="F96" i="113" s="1"/>
  <c r="F93" i="113" s="1"/>
  <c r="I104" i="113"/>
  <c r="I102" i="113" s="1"/>
  <c r="I98" i="113" s="1"/>
  <c r="F104" i="113"/>
  <c r="F102" i="113" s="1"/>
  <c r="L103" i="113"/>
  <c r="I103" i="113"/>
  <c r="F103" i="113"/>
  <c r="K102" i="113"/>
  <c r="K98" i="113" s="1"/>
  <c r="J102" i="113"/>
  <c r="H102" i="113"/>
  <c r="G102" i="113"/>
  <c r="F98" i="113"/>
  <c r="H96" i="113"/>
  <c r="H93" i="113" s="1"/>
  <c r="G96" i="113"/>
  <c r="G93" i="113" s="1"/>
  <c r="L95" i="113"/>
  <c r="L94" i="113" s="1"/>
  <c r="H95" i="113"/>
  <c r="G95" i="113"/>
  <c r="F95" i="113"/>
  <c r="F94" i="113"/>
  <c r="F83" i="113" s="1"/>
  <c r="L92" i="113"/>
  <c r="L91" i="113" s="1"/>
  <c r="K91" i="113"/>
  <c r="J91" i="113"/>
  <c r="I91" i="113"/>
  <c r="F91" i="113"/>
  <c r="H90" i="113"/>
  <c r="G90" i="113"/>
  <c r="F90" i="113"/>
  <c r="L84" i="113"/>
  <c r="L83" i="113"/>
  <c r="K83" i="113"/>
  <c r="J83" i="113"/>
  <c r="I83" i="113"/>
  <c r="H83" i="113"/>
  <c r="G83" i="113"/>
  <c r="L81" i="113"/>
  <c r="L80" i="113"/>
  <c r="K80" i="113"/>
  <c r="J80" i="113"/>
  <c r="I80" i="113"/>
  <c r="G80" i="113"/>
  <c r="L78" i="113"/>
  <c r="L77" i="113"/>
  <c r="K77" i="113"/>
  <c r="J77" i="113"/>
  <c r="I77" i="113"/>
  <c r="L27" i="113"/>
  <c r="L26" i="113"/>
  <c r="K26" i="113"/>
  <c r="J26" i="113"/>
  <c r="I26" i="113"/>
  <c r="H26" i="113"/>
  <c r="H70" i="113" s="1"/>
  <c r="H69" i="113" s="1"/>
  <c r="G26" i="113"/>
  <c r="G70" i="113" s="1"/>
  <c r="G69" i="113" s="1"/>
  <c r="F26" i="113"/>
  <c r="F70" i="113" s="1"/>
  <c r="L72" i="113"/>
  <c r="L71" i="113"/>
  <c r="K71" i="113"/>
  <c r="J71" i="113"/>
  <c r="I71" i="113"/>
  <c r="H71" i="113"/>
  <c r="G71" i="113"/>
  <c r="F71" i="113"/>
  <c r="M172" i="110" l="1"/>
  <c r="J28" i="114"/>
  <c r="L195" i="113"/>
  <c r="N65" i="110"/>
  <c r="J15" i="114" s="1"/>
  <c r="M102" i="110"/>
  <c r="L102" i="110" s="1"/>
  <c r="K102" i="110" s="1"/>
  <c r="N102" i="110"/>
  <c r="N101" i="110" s="1"/>
  <c r="M15" i="110"/>
  <c r="L145" i="113"/>
  <c r="L208" i="113"/>
  <c r="L184" i="113"/>
  <c r="J31" i="114" s="1"/>
  <c r="L183" i="113"/>
  <c r="H155" i="113"/>
  <c r="I145" i="113"/>
  <c r="J160" i="113"/>
  <c r="J157" i="113" s="1"/>
  <c r="L125" i="113"/>
  <c r="F149" i="113"/>
  <c r="F148" i="113" s="1"/>
  <c r="F147" i="113" s="1"/>
  <c r="F126" i="113"/>
  <c r="H66" i="110"/>
  <c r="L15" i="110"/>
  <c r="G125" i="113"/>
  <c r="G135" i="113"/>
  <c r="G129" i="113" s="1"/>
  <c r="I135" i="113"/>
  <c r="K135" i="113"/>
  <c r="H153" i="113"/>
  <c r="H156" i="113"/>
  <c r="F153" i="113"/>
  <c r="J43" i="110"/>
  <c r="I72" i="110"/>
  <c r="I97" i="110"/>
  <c r="N42" i="110"/>
  <c r="N38" i="110" s="1"/>
  <c r="J135" i="113"/>
  <c r="H135" i="113"/>
  <c r="H129" i="113" s="1"/>
  <c r="I206" i="113"/>
  <c r="I205" i="113" s="1"/>
  <c r="K115" i="113"/>
  <c r="H113" i="113"/>
  <c r="G113" i="113" s="1"/>
  <c r="K206" i="113"/>
  <c r="K205" i="113" s="1"/>
  <c r="I90" i="113"/>
  <c r="I89" i="113" s="1"/>
  <c r="K90" i="113"/>
  <c r="J90" i="113"/>
  <c r="J89" i="113" s="1"/>
  <c r="G92" i="113"/>
  <c r="I168" i="113"/>
  <c r="I167" i="113" s="1"/>
  <c r="I191" i="113"/>
  <c r="I183" i="113" s="1"/>
  <c r="H89" i="113"/>
  <c r="J98" i="113"/>
  <c r="H147" i="113"/>
  <c r="J145" i="113"/>
  <c r="J168" i="113"/>
  <c r="J167" i="113" s="1"/>
  <c r="K168" i="113"/>
  <c r="K167" i="113" s="1"/>
  <c r="J115" i="113"/>
  <c r="I115" i="113" s="1"/>
  <c r="K145" i="113"/>
  <c r="G89" i="113"/>
  <c r="H92" i="113"/>
  <c r="J94" i="113"/>
  <c r="J125" i="113"/>
  <c r="I125" i="113" s="1"/>
  <c r="G155" i="113"/>
  <c r="K191" i="113"/>
  <c r="J191" i="113" s="1"/>
  <c r="L69" i="113"/>
  <c r="F69" i="113"/>
  <c r="H80" i="113"/>
  <c r="H67" i="113" s="1"/>
  <c r="G67" i="113" s="1"/>
  <c r="G66" i="113" s="1"/>
  <c r="L102" i="113"/>
  <c r="L98" i="113" s="1"/>
  <c r="J19" i="114" s="1"/>
  <c r="K105" i="113"/>
  <c r="I106" i="113"/>
  <c r="G148" i="113"/>
  <c r="G147" i="113" s="1"/>
  <c r="G156" i="113"/>
  <c r="K157" i="113"/>
  <c r="K45" i="110"/>
  <c r="L65" i="110"/>
  <c r="N94" i="110"/>
  <c r="J17" i="114" s="1"/>
  <c r="M94" i="110"/>
  <c r="M93" i="110" s="1"/>
  <c r="L94" i="110"/>
  <c r="L93" i="110" s="1"/>
  <c r="L90" i="113"/>
  <c r="L89" i="113" s="1"/>
  <c r="J36" i="110"/>
  <c r="J35" i="110" s="1"/>
  <c r="I93" i="110"/>
  <c r="N16" i="110"/>
  <c r="K65" i="110"/>
  <c r="K156" i="113"/>
  <c r="L155" i="113"/>
  <c r="N208" i="110"/>
  <c r="K208" i="110"/>
  <c r="N15" i="110"/>
  <c r="J11" i="114" s="1"/>
  <c r="K15" i="110"/>
  <c r="J15" i="110" s="1"/>
  <c r="J9" i="110" s="1"/>
  <c r="I36" i="110"/>
  <c r="H44" i="110"/>
  <c r="H43" i="110" s="1"/>
  <c r="N52" i="110"/>
  <c r="H93" i="110"/>
  <c r="M194" i="110"/>
  <c r="M187" i="110" s="1"/>
  <c r="L187" i="110" s="1"/>
  <c r="K187" i="110" s="1"/>
  <c r="I15" i="110"/>
  <c r="I9" i="110" s="1"/>
  <c r="L45" i="110"/>
  <c r="L110" i="113"/>
  <c r="L109" i="113" s="1"/>
  <c r="H84" i="110"/>
  <c r="H71" i="110" s="1"/>
  <c r="H70" i="110" s="1"/>
  <c r="J133" i="110"/>
  <c r="I133" i="110" s="1"/>
  <c r="K117" i="110"/>
  <c r="K114" i="110" s="1"/>
  <c r="L117" i="110"/>
  <c r="I40" i="110"/>
  <c r="M42" i="110"/>
  <c r="M10" i="110" s="1"/>
  <c r="L10" i="110" s="1"/>
  <c r="L47" i="110"/>
  <c r="L53" i="110"/>
  <c r="K53" i="110" s="1"/>
  <c r="J84" i="110"/>
  <c r="J71" i="110" s="1"/>
  <c r="I71" i="110" s="1"/>
  <c r="K94" i="110"/>
  <c r="K93" i="110" s="1"/>
  <c r="N118" i="110"/>
  <c r="J23" i="114" s="1"/>
  <c r="M117" i="110"/>
  <c r="M114" i="110" s="1"/>
  <c r="L167" i="113"/>
  <c r="N171" i="110"/>
  <c r="M171" i="110" s="1"/>
  <c r="L171" i="110" s="1"/>
  <c r="K171" i="110" s="1"/>
  <c r="M65" i="110"/>
  <c r="K125" i="113"/>
  <c r="L105" i="113"/>
  <c r="H139" i="110"/>
  <c r="H133" i="110" s="1"/>
  <c r="H96" i="110"/>
  <c r="F89" i="113"/>
  <c r="F113" i="113"/>
  <c r="F160" i="113"/>
  <c r="H87" i="110"/>
  <c r="N12" i="110"/>
  <c r="L135" i="113"/>
  <c r="F145" i="113"/>
  <c r="F135" i="113" s="1"/>
  <c r="F129" i="113" s="1"/>
  <c r="H12" i="110"/>
  <c r="H160" i="110"/>
  <c r="H158" i="110"/>
  <c r="H159" i="110"/>
  <c r="H117" i="110"/>
  <c r="F80" i="113"/>
  <c r="F92" i="113"/>
  <c r="I155" i="113"/>
  <c r="I157" i="113"/>
  <c r="K155" i="113"/>
  <c r="J156" i="113"/>
  <c r="I156" i="113" s="1"/>
  <c r="L68" i="113"/>
  <c r="K68" i="113"/>
  <c r="J68" i="113"/>
  <c r="I68" i="113"/>
  <c r="H68" i="113" s="1"/>
  <c r="G68" i="113"/>
  <c r="F68" i="113" s="1"/>
  <c r="L66" i="113"/>
  <c r="L65" i="113"/>
  <c r="K65" i="113"/>
  <c r="J65" i="113"/>
  <c r="I65" i="113"/>
  <c r="F64" i="113"/>
  <c r="L63" i="113"/>
  <c r="F63" i="113"/>
  <c r="L62" i="113"/>
  <c r="K62" i="113"/>
  <c r="J62" i="113"/>
  <c r="I62" i="113"/>
  <c r="H62" i="113"/>
  <c r="G62" i="113"/>
  <c r="F62" i="113" s="1"/>
  <c r="H60" i="113"/>
  <c r="G60" i="113"/>
  <c r="F60" i="113"/>
  <c r="L59" i="113"/>
  <c r="H59" i="113"/>
  <c r="G59" i="113"/>
  <c r="F59" i="113"/>
  <c r="L58" i="113"/>
  <c r="K58" i="113"/>
  <c r="J58" i="113"/>
  <c r="I58" i="113"/>
  <c r="L57" i="113"/>
  <c r="K57" i="113"/>
  <c r="J57" i="113"/>
  <c r="I57" i="113"/>
  <c r="H57" i="113"/>
  <c r="G57" i="113"/>
  <c r="F57" i="113"/>
  <c r="L51" i="113"/>
  <c r="L49" i="113"/>
  <c r="K47" i="113"/>
  <c r="J47" i="113"/>
  <c r="I47" i="113"/>
  <c r="K46" i="113"/>
  <c r="J46" i="113"/>
  <c r="I46" i="113"/>
  <c r="F46" i="113"/>
  <c r="L45" i="113"/>
  <c r="K45" i="113" s="1"/>
  <c r="J45" i="113"/>
  <c r="F45" i="113"/>
  <c r="L44" i="113" s="1"/>
  <c r="J44" i="113"/>
  <c r="I44" i="113"/>
  <c r="K40" i="113" s="1"/>
  <c r="F40" i="113"/>
  <c r="L39" i="113"/>
  <c r="K38" i="113"/>
  <c r="K34" i="113" s="1"/>
  <c r="J38" i="113"/>
  <c r="J34" i="113" s="1"/>
  <c r="I38" i="113"/>
  <c r="I34" i="113" s="1"/>
  <c r="F38" i="113"/>
  <c r="F36" i="113" s="1"/>
  <c r="F35" i="113" s="1"/>
  <c r="J37" i="113"/>
  <c r="F37" i="113"/>
  <c r="L35" i="113"/>
  <c r="H36" i="113"/>
  <c r="H35" i="113" s="1"/>
  <c r="G36" i="113"/>
  <c r="G35" i="113" s="1"/>
  <c r="F34" i="113"/>
  <c r="F33" i="113" s="1"/>
  <c r="F32" i="113" s="1"/>
  <c r="H33" i="113"/>
  <c r="H32" i="113" s="1"/>
  <c r="G33" i="113"/>
  <c r="G32" i="113" s="1"/>
  <c r="L32" i="113"/>
  <c r="L31" i="113"/>
  <c r="K31" i="113"/>
  <c r="J31" i="113"/>
  <c r="I31" i="113"/>
  <c r="N30" i="113"/>
  <c r="K37" i="113" l="1"/>
  <c r="N10" i="110"/>
  <c r="J10" i="110"/>
  <c r="L61" i="113"/>
  <c r="I10" i="110"/>
  <c r="N93" i="110"/>
  <c r="J155" i="113"/>
  <c r="F125" i="113"/>
  <c r="H69" i="110"/>
  <c r="H36" i="110"/>
  <c r="H35" i="110" s="1"/>
  <c r="H66" i="113"/>
  <c r="N117" i="110"/>
  <c r="J70" i="110"/>
  <c r="I61" i="113"/>
  <c r="K61" i="113"/>
  <c r="J61" i="113" s="1"/>
  <c r="K89" i="113"/>
  <c r="K183" i="113"/>
  <c r="J183" i="113" s="1"/>
  <c r="G65" i="113"/>
  <c r="I37" i="113"/>
  <c r="J40" i="113"/>
  <c r="J113" i="113"/>
  <c r="I113" i="113" s="1"/>
  <c r="I110" i="113" s="1"/>
  <c r="I105" i="113"/>
  <c r="I94" i="113"/>
  <c r="I45" i="113"/>
  <c r="I40" i="113" s="1"/>
  <c r="H65" i="113"/>
  <c r="L97" i="113"/>
  <c r="K10" i="110"/>
  <c r="K9" i="110" s="1"/>
  <c r="L9" i="110"/>
  <c r="L114" i="110"/>
  <c r="M113" i="110"/>
  <c r="I35" i="110"/>
  <c r="I69" i="110"/>
  <c r="I70" i="110"/>
  <c r="J69" i="110"/>
  <c r="L114" i="113"/>
  <c r="L113" i="113" s="1"/>
  <c r="K113" i="113" s="1"/>
  <c r="K110" i="113" s="1"/>
  <c r="L48" i="113"/>
  <c r="L47" i="113" s="1"/>
  <c r="F155" i="113"/>
  <c r="F154" i="113"/>
  <c r="F156" i="113"/>
  <c r="N11" i="110"/>
  <c r="J10" i="114" s="1"/>
  <c r="H9" i="110"/>
  <c r="H10" i="110"/>
  <c r="F67" i="113"/>
  <c r="F66" i="113" s="1"/>
  <c r="L34" i="113"/>
  <c r="K30" i="113"/>
  <c r="J30" i="113"/>
  <c r="I30" i="113"/>
  <c r="J29" i="113"/>
  <c r="I29" i="113" s="1"/>
  <c r="H29" i="113"/>
  <c r="G29" i="113"/>
  <c r="F29" i="113"/>
  <c r="F25" i="113"/>
  <c r="L24" i="113"/>
  <c r="L23" i="113" s="1"/>
  <c r="F24" i="113"/>
  <c r="K23" i="113"/>
  <c r="J23" i="113"/>
  <c r="I23" i="113"/>
  <c r="H23" i="113"/>
  <c r="G23" i="113"/>
  <c r="G14" i="113" s="1"/>
  <c r="F23" i="113"/>
  <c r="L19" i="113"/>
  <c r="K16" i="113"/>
  <c r="J16" i="113"/>
  <c r="I16" i="113"/>
  <c r="K15" i="113"/>
  <c r="J15" i="113"/>
  <c r="I15" i="113"/>
  <c r="H15" i="113"/>
  <c r="G15" i="113"/>
  <c r="F15" i="113"/>
  <c r="F13" i="113"/>
  <c r="L12" i="113"/>
  <c r="L11" i="113" s="1"/>
  <c r="F12" i="113"/>
  <c r="K11" i="113"/>
  <c r="K9" i="113" s="1"/>
  <c r="J11" i="113"/>
  <c r="I11" i="113"/>
  <c r="I9" i="113" s="1"/>
  <c r="H11" i="113"/>
  <c r="G11" i="113"/>
  <c r="J9" i="113"/>
  <c r="L29" i="113" l="1"/>
  <c r="N9" i="110"/>
  <c r="L30" i="113"/>
  <c r="F14" i="113"/>
  <c r="K14" i="113"/>
  <c r="J110" i="113"/>
  <c r="K109" i="113"/>
  <c r="J14" i="113"/>
  <c r="I14" i="113" s="1"/>
  <c r="H14" i="113" s="1"/>
  <c r="H9" i="113" s="1"/>
  <c r="G9" i="113" s="1"/>
  <c r="L14" i="113"/>
  <c r="L113" i="110"/>
  <c r="K113" i="110" s="1"/>
  <c r="F11" i="113"/>
  <c r="L15" i="113"/>
  <c r="F65" i="113"/>
  <c r="L10" i="113"/>
  <c r="I37" i="114"/>
  <c r="H37" i="114"/>
  <c r="G37" i="114"/>
  <c r="I36" i="114"/>
  <c r="H36" i="114"/>
  <c r="H35" i="114" s="1"/>
  <c r="G36" i="114"/>
  <c r="I35" i="114" s="1"/>
  <c r="I34" i="114"/>
  <c r="H34" i="114"/>
  <c r="G34" i="114"/>
  <c r="G33" i="114" s="1"/>
  <c r="J33" i="114"/>
  <c r="I33" i="114"/>
  <c r="I32" i="114"/>
  <c r="I30" i="114" s="1"/>
  <c r="H32" i="114"/>
  <c r="G32" i="114" s="1"/>
  <c r="I31" i="114"/>
  <c r="H31" i="114"/>
  <c r="G31" i="114"/>
  <c r="J30" i="114"/>
  <c r="H30" i="114"/>
  <c r="I29" i="114"/>
  <c r="I28" i="114" s="1"/>
  <c r="H29" i="114"/>
  <c r="H28" i="114" s="1"/>
  <c r="G29" i="114"/>
  <c r="J27" i="114"/>
  <c r="I26" i="114"/>
  <c r="I24" i="114" s="1"/>
  <c r="H26" i="114"/>
  <c r="H24" i="114" s="1"/>
  <c r="G26" i="114"/>
  <c r="G24" i="114" s="1"/>
  <c r="F26" i="114"/>
  <c r="F25" i="114" s="1"/>
  <c r="E26" i="114"/>
  <c r="E24" i="114" s="1"/>
  <c r="D26" i="114"/>
  <c r="D25" i="114" s="1"/>
  <c r="H25" i="114"/>
  <c r="G25" i="114"/>
  <c r="J24" i="114"/>
  <c r="F22" i="114"/>
  <c r="E22" i="114" s="1"/>
  <c r="J22" i="114"/>
  <c r="G21" i="114"/>
  <c r="D21" i="114"/>
  <c r="I20" i="114"/>
  <c r="H20" i="114"/>
  <c r="G20" i="114"/>
  <c r="D20" i="114"/>
  <c r="I19" i="114"/>
  <c r="H19" i="114"/>
  <c r="G19" i="114"/>
  <c r="D19" i="114"/>
  <c r="J18" i="114"/>
  <c r="H17" i="114"/>
  <c r="I17" i="114"/>
  <c r="F17" i="114"/>
  <c r="E17" i="114"/>
  <c r="E16" i="114" s="1"/>
  <c r="D17" i="114"/>
  <c r="D16" i="114" s="1"/>
  <c r="J16" i="114"/>
  <c r="I16" i="114" s="1"/>
  <c r="I15" i="114"/>
  <c r="H15" i="114"/>
  <c r="G15" i="114" s="1"/>
  <c r="I14" i="114"/>
  <c r="H14" i="114"/>
  <c r="G14" i="114"/>
  <c r="F14" i="114"/>
  <c r="E14" i="114"/>
  <c r="D14" i="114"/>
  <c r="I12" i="114"/>
  <c r="H12" i="114"/>
  <c r="G12" i="114"/>
  <c r="F12" i="114"/>
  <c r="E12" i="114"/>
  <c r="D12" i="114"/>
  <c r="I11" i="114"/>
  <c r="H11" i="114"/>
  <c r="G11" i="114"/>
  <c r="F11" i="114"/>
  <c r="E11" i="114"/>
  <c r="D11" i="114"/>
  <c r="I9" i="114"/>
  <c r="H9" i="114"/>
  <c r="G9" i="114"/>
  <c r="I25" i="114" l="1"/>
  <c r="G35" i="114"/>
  <c r="G30" i="114"/>
  <c r="M9" i="110"/>
  <c r="L9" i="113"/>
  <c r="L210" i="113" s="1"/>
  <c r="F9" i="113"/>
  <c r="D24" i="114"/>
  <c r="I22" i="114"/>
  <c r="G17" i="114"/>
  <c r="F24" i="114"/>
  <c r="G28" i="114"/>
  <c r="H16" i="114"/>
  <c r="F9" i="114"/>
  <c r="E9" i="114" s="1"/>
  <c r="D9" i="114" s="1"/>
  <c r="E25" i="114"/>
  <c r="I27" i="114"/>
  <c r="H27" i="114" s="1"/>
  <c r="G27" i="114" s="1"/>
  <c r="H33" i="114"/>
  <c r="J109" i="113"/>
  <c r="I109" i="113" s="1"/>
  <c r="D22" i="114"/>
  <c r="I21" i="114" s="1"/>
  <c r="H21" i="114" s="1"/>
  <c r="K29" i="113"/>
  <c r="N29" i="113"/>
  <c r="N31" i="113" s="1"/>
  <c r="G16" i="114" l="1"/>
  <c r="F16" i="114" s="1"/>
  <c r="H22" i="114"/>
  <c r="G22" i="114" l="1"/>
  <c r="L66" i="75" l="1"/>
  <c r="K66" i="75"/>
  <c r="J66" i="75"/>
  <c r="I66" i="75"/>
  <c r="H66" i="75"/>
  <c r="G66" i="75"/>
  <c r="P36" i="110" l="1"/>
  <c r="P38" i="110" s="1"/>
  <c r="P64" i="75"/>
  <c r="O64" i="75"/>
  <c r="N64" i="75"/>
  <c r="M64" i="75"/>
  <c r="P63" i="75"/>
  <c r="O63" i="75"/>
  <c r="N63" i="75"/>
  <c r="M63" i="75"/>
  <c r="I63" i="75"/>
  <c r="L62" i="75"/>
  <c r="K62" i="75"/>
  <c r="J62" i="75" l="1"/>
  <c r="I62" i="75"/>
  <c r="H62" i="75"/>
  <c r="G62" i="75"/>
  <c r="F62" i="75"/>
  <c r="E62" i="75"/>
  <c r="P61" i="75"/>
  <c r="O61" i="75"/>
  <c r="N61" i="75"/>
  <c r="M61" i="75"/>
  <c r="L61" i="75"/>
  <c r="K61" i="75"/>
  <c r="J61" i="75"/>
  <c r="I61" i="75"/>
  <c r="H61" i="75"/>
  <c r="G61" i="75"/>
  <c r="P60" i="75"/>
  <c r="O60" i="75"/>
  <c r="N60" i="75"/>
  <c r="M60" i="75"/>
  <c r="P59" i="75"/>
  <c r="O59" i="75"/>
  <c r="N59" i="75"/>
  <c r="M59" i="75"/>
  <c r="L58" i="75"/>
  <c r="K58" i="75"/>
  <c r="J58" i="75"/>
  <c r="O58" i="75" s="1"/>
  <c r="I58" i="75"/>
  <c r="H58" i="75"/>
  <c r="H57" i="75" s="1"/>
  <c r="G58" i="75"/>
  <c r="L57" i="75"/>
  <c r="K57" i="75"/>
  <c r="F57" i="75"/>
  <c r="E57" i="75"/>
  <c r="D57" i="75"/>
  <c r="J57" i="75" l="1"/>
  <c r="G57" i="75"/>
  <c r="I57" i="75"/>
  <c r="N58" i="75"/>
  <c r="P58" i="75"/>
  <c r="P57" i="75"/>
  <c r="O57" i="75" s="1"/>
  <c r="M58" i="75"/>
  <c r="J56" i="75"/>
  <c r="I56" i="75" s="1"/>
  <c r="H56" i="75"/>
  <c r="L54" i="75"/>
  <c r="L53" i="75" s="1"/>
  <c r="K54" i="75"/>
  <c r="J54" i="75"/>
  <c r="J53" i="75" s="1"/>
  <c r="I53" i="75" s="1"/>
  <c r="I54" i="75"/>
  <c r="H54" i="75"/>
  <c r="H53" i="75" s="1"/>
  <c r="G53" i="75" s="1"/>
  <c r="G54" i="75"/>
  <c r="F54" i="75"/>
  <c r="E54" i="75"/>
  <c r="D54" i="75"/>
  <c r="D53" i="75" s="1"/>
  <c r="F53" i="75"/>
  <c r="E53" i="75" s="1"/>
  <c r="P52" i="75"/>
  <c r="P50" i="75" s="1"/>
  <c r="O52" i="75"/>
  <c r="N52" i="75"/>
  <c r="N50" i="75" s="1"/>
  <c r="M52" i="75"/>
  <c r="I52" i="75"/>
  <c r="L51" i="75"/>
  <c r="K51" i="75"/>
  <c r="J51" i="75"/>
  <c r="I51" i="75" s="1"/>
  <c r="H51" i="75"/>
  <c r="G51" i="75"/>
  <c r="O50" i="75"/>
  <c r="M50" i="75"/>
  <c r="L50" i="75"/>
  <c r="K50" i="75"/>
  <c r="J50" i="75"/>
  <c r="H50" i="75"/>
  <c r="G50" i="75"/>
  <c r="F50" i="75"/>
  <c r="E50" i="75"/>
  <c r="D50" i="75"/>
  <c r="K53" i="75" l="1"/>
  <c r="N57" i="75"/>
  <c r="M57" i="75" s="1"/>
  <c r="G56" i="75"/>
  <c r="G49" i="75" s="1"/>
  <c r="I50" i="75"/>
  <c r="F52" i="75"/>
  <c r="E52" i="75" s="1"/>
  <c r="D52" i="75" s="1"/>
  <c r="P51" i="75" s="1"/>
  <c r="O51" i="75" s="1"/>
  <c r="N51" i="75" s="1"/>
  <c r="M51" i="75" s="1"/>
  <c r="P56" i="75"/>
  <c r="O56" i="75" s="1"/>
  <c r="J49" i="75"/>
  <c r="I49" i="75" s="1"/>
  <c r="H49" i="75" s="1"/>
  <c r="K47" i="75"/>
  <c r="L47" i="75" s="1"/>
  <c r="F47" i="75"/>
  <c r="E47" i="75"/>
  <c r="D47" i="75"/>
  <c r="P49" i="75" l="1"/>
  <c r="P48" i="75"/>
  <c r="N56" i="75"/>
  <c r="O49" i="75"/>
  <c r="J46" i="75"/>
  <c r="F46" i="75"/>
  <c r="E46" i="75"/>
  <c r="E45" i="75" s="1"/>
  <c r="D46" i="75"/>
  <c r="D45" i="75" s="1"/>
  <c r="I45" i="75"/>
  <c r="H45" i="75"/>
  <c r="H44" i="75" s="1"/>
  <c r="G45" i="75"/>
  <c r="F45" i="75" s="1"/>
  <c r="P46" i="75" l="1"/>
  <c r="P45" i="75" s="1"/>
  <c r="N46" i="75"/>
  <c r="K46" i="75"/>
  <c r="K45" i="75" s="1"/>
  <c r="O46" i="75"/>
  <c r="M46" i="75"/>
  <c r="G44" i="75"/>
  <c r="F44" i="75" s="1"/>
  <c r="E44" i="75" s="1"/>
  <c r="D44" i="75" s="1"/>
  <c r="J45" i="75"/>
  <c r="M56" i="75"/>
  <c r="N49" i="75"/>
  <c r="O48" i="75"/>
  <c r="N48" i="75" s="1"/>
  <c r="K42" i="75"/>
  <c r="F42" i="75" s="1"/>
  <c r="E42" i="75" s="1"/>
  <c r="D42" i="75" s="1"/>
  <c r="L46" i="75" l="1"/>
  <c r="O45" i="75"/>
  <c r="N45" i="75" s="1"/>
  <c r="M45" i="75" s="1"/>
  <c r="L45" i="75" s="1"/>
  <c r="P44" i="75"/>
  <c r="O44" i="75" s="1"/>
  <c r="N44" i="75" s="1"/>
  <c r="M44" i="75" s="1"/>
  <c r="L44" i="75" s="1"/>
  <c r="K44" i="75" s="1"/>
  <c r="J44" i="75" s="1"/>
  <c r="L56" i="75"/>
  <c r="M49" i="75"/>
  <c r="M48" i="75" s="1"/>
  <c r="K41" i="75"/>
  <c r="J41" i="75"/>
  <c r="I41" i="75"/>
  <c r="H41" i="75"/>
  <c r="G41" i="75"/>
  <c r="F41" i="75" s="1"/>
  <c r="E41" i="75" s="1"/>
  <c r="D41" i="75" s="1"/>
  <c r="K56" i="75" l="1"/>
  <c r="K49" i="75" s="1"/>
  <c r="L49" i="75"/>
  <c r="L48" i="75" s="1"/>
  <c r="K48" i="75" s="1"/>
  <c r="J48" i="75" s="1"/>
  <c r="I48" i="75" s="1"/>
  <c r="H48" i="75" s="1"/>
  <c r="G48" i="75" s="1"/>
  <c r="I44" i="75"/>
  <c r="J43" i="75"/>
  <c r="P43" i="75"/>
  <c r="O43" i="75" s="1"/>
  <c r="N43" i="75" s="1"/>
  <c r="M43" i="75" s="1"/>
  <c r="L43" i="75" s="1"/>
  <c r="K43" i="75" s="1"/>
  <c r="I40" i="75"/>
  <c r="I39" i="75" s="1"/>
  <c r="H40" i="75"/>
  <c r="G40" i="75"/>
  <c r="F40" i="75" s="1"/>
  <c r="E40" i="75" s="1"/>
  <c r="D40" i="75" s="1"/>
  <c r="H39" i="75"/>
  <c r="I38" i="75"/>
  <c r="F38" i="75"/>
  <c r="I37" i="75"/>
  <c r="G37" i="75"/>
  <c r="F37" i="75"/>
  <c r="D37" i="75"/>
  <c r="I36" i="75"/>
  <c r="E36" i="75"/>
  <c r="D36" i="75" s="1"/>
  <c r="H35" i="75"/>
  <c r="P34" i="75"/>
  <c r="O34" i="75"/>
  <c r="N34" i="75"/>
  <c r="M34" i="75"/>
  <c r="K34" i="75"/>
  <c r="P33" i="75" s="1"/>
  <c r="O33" i="75" s="1"/>
  <c r="J33" i="75"/>
  <c r="I33" i="75"/>
  <c r="H33" i="75"/>
  <c r="G33" i="75"/>
  <c r="E33" i="75"/>
  <c r="D33" i="75"/>
  <c r="O32" i="75"/>
  <c r="N32" i="75"/>
  <c r="M32" i="75"/>
  <c r="K32" i="75"/>
  <c r="G32" i="75"/>
  <c r="F32" i="75"/>
  <c r="E32" i="75"/>
  <c r="P31" i="75"/>
  <c r="O31" i="75"/>
  <c r="N31" i="75"/>
  <c r="M31" i="75"/>
  <c r="J31" i="75"/>
  <c r="K31" i="75" s="1"/>
  <c r="I31" i="75"/>
  <c r="H31" i="75"/>
  <c r="G31" i="75" s="1"/>
  <c r="F31" i="75" s="1"/>
  <c r="E31" i="75" s="1"/>
  <c r="I30" i="75"/>
  <c r="F30" i="75"/>
  <c r="J30" i="75" l="1"/>
  <c r="K30" i="75" s="1"/>
  <c r="D32" i="75"/>
  <c r="L32" i="75"/>
  <c r="G39" i="75"/>
  <c r="D31" i="75"/>
  <c r="P30" i="75" s="1"/>
  <c r="O30" i="75" s="1"/>
  <c r="N30" i="75" s="1"/>
  <c r="M30" i="75" s="1"/>
  <c r="N33" i="75"/>
  <c r="M33" i="75" s="1"/>
  <c r="E35" i="75"/>
  <c r="D35" i="75" s="1"/>
  <c r="L30" i="75"/>
  <c r="L31" i="75"/>
  <c r="H30" i="75"/>
  <c r="G30" i="75" s="1"/>
  <c r="K33" i="75"/>
  <c r="L34" i="75"/>
  <c r="L33" i="75" s="1"/>
  <c r="G36" i="75"/>
  <c r="F36" i="75" s="1"/>
  <c r="I43" i="75"/>
  <c r="H43" i="75" s="1"/>
  <c r="G43" i="75" s="1"/>
  <c r="L42" i="75" s="1"/>
  <c r="L41" i="75" s="1"/>
  <c r="J29" i="75"/>
  <c r="I29" i="75" s="1"/>
  <c r="H28" i="75"/>
  <c r="F28" i="75"/>
  <c r="H27" i="75"/>
  <c r="F27" i="75"/>
  <c r="D27" i="75"/>
  <c r="H26" i="75"/>
  <c r="I26" i="75" s="1"/>
  <c r="F26" i="75"/>
  <c r="E26" i="75"/>
  <c r="D26" i="75"/>
  <c r="H25" i="75"/>
  <c r="F25" i="75"/>
  <c r="E25" i="75"/>
  <c r="D25" i="75"/>
  <c r="K29" i="75" l="1"/>
  <c r="L29" i="75" s="1"/>
  <c r="P29" i="75"/>
  <c r="H29" i="75"/>
  <c r="G29" i="75" s="1"/>
  <c r="G35" i="75"/>
  <c r="F35" i="75" s="1"/>
  <c r="K24" i="75"/>
  <c r="J24" i="75"/>
  <c r="I24" i="75" s="1"/>
  <c r="H24" i="75" s="1"/>
  <c r="G24" i="75" s="1"/>
  <c r="F24" i="75" s="1"/>
  <c r="E24" i="75"/>
  <c r="D24" i="75" s="1"/>
  <c r="O29" i="75" l="1"/>
  <c r="P24" i="75"/>
  <c r="J23" i="75"/>
  <c r="F23" i="75"/>
  <c r="F22" i="75" s="1"/>
  <c r="F21" i="75" s="1"/>
  <c r="P22" i="75"/>
  <c r="P21" i="75" s="1"/>
  <c r="I22" i="75"/>
  <c r="I21" i="75" s="1"/>
  <c r="H22" i="75"/>
  <c r="G22" i="75"/>
  <c r="G21" i="75" s="1"/>
  <c r="D22" i="75"/>
  <c r="H21" i="75"/>
  <c r="E21" i="75"/>
  <c r="D21" i="75"/>
  <c r="I20" i="75"/>
  <c r="F20" i="75"/>
  <c r="O19" i="75"/>
  <c r="N19" i="75"/>
  <c r="M19" i="75"/>
  <c r="I19" i="75"/>
  <c r="F19" i="75"/>
  <c r="N29" i="75" l="1"/>
  <c r="O24" i="75"/>
  <c r="N23" i="75"/>
  <c r="N22" i="75" s="1"/>
  <c r="N21" i="75" s="1"/>
  <c r="K23" i="75"/>
  <c r="O23" i="75"/>
  <c r="O22" i="75" s="1"/>
  <c r="O21" i="75" s="1"/>
  <c r="M23" i="75"/>
  <c r="J22" i="75"/>
  <c r="J21" i="75" s="1"/>
  <c r="P18" i="75"/>
  <c r="O18" i="75"/>
  <c r="N18" i="75"/>
  <c r="M18" i="75"/>
  <c r="J18" i="75"/>
  <c r="I18" i="75" s="1"/>
  <c r="H18" i="75"/>
  <c r="G18" i="75"/>
  <c r="E18" i="75"/>
  <c r="D18" i="75"/>
  <c r="P17" i="75"/>
  <c r="O17" i="75"/>
  <c r="N17" i="75"/>
  <c r="M17" i="75"/>
  <c r="I17" i="75"/>
  <c r="I16" i="75"/>
  <c r="O15" i="75"/>
  <c r="N15" i="75"/>
  <c r="M15" i="75"/>
  <c r="I15" i="75"/>
  <c r="I14" i="75" s="1"/>
  <c r="F15" i="75"/>
  <c r="P14" i="75"/>
  <c r="O14" i="75" s="1"/>
  <c r="N14" i="75" s="1"/>
  <c r="M14" i="75" s="1"/>
  <c r="J14" i="75"/>
  <c r="K14" i="75" s="1"/>
  <c r="H14" i="75"/>
  <c r="G14" i="75"/>
  <c r="I13" i="75"/>
  <c r="F13" i="75"/>
  <c r="O12" i="75"/>
  <c r="N12" i="75"/>
  <c r="M12" i="75"/>
  <c r="K12" i="75"/>
  <c r="L12" i="75" s="1"/>
  <c r="F12" i="75"/>
  <c r="P11" i="75" s="1"/>
  <c r="N11" i="75"/>
  <c r="H11" i="75"/>
  <c r="G11" i="75"/>
  <c r="E11" i="75"/>
  <c r="D11" i="75"/>
  <c r="G10" i="75"/>
  <c r="O11" i="75" l="1"/>
  <c r="F18" i="75"/>
  <c r="M29" i="75"/>
  <c r="M24" i="75" s="1"/>
  <c r="L24" i="75" s="1"/>
  <c r="N24" i="75"/>
  <c r="L14" i="75"/>
  <c r="P10" i="75"/>
  <c r="O10" i="75" s="1"/>
  <c r="N10" i="75" s="1"/>
  <c r="M10" i="75" s="1"/>
  <c r="F11" i="75"/>
  <c r="F10" i="75" s="1"/>
  <c r="F9" i="75" s="1"/>
  <c r="I11" i="75"/>
  <c r="M11" i="75"/>
  <c r="L23" i="75"/>
  <c r="M22" i="75"/>
  <c r="M21" i="75" s="1"/>
  <c r="E10" i="75"/>
  <c r="D10" i="75" s="1"/>
  <c r="D9" i="75" s="1"/>
  <c r="J66" i="59"/>
  <c r="J65" i="59"/>
  <c r="H65" i="59"/>
  <c r="J63" i="59"/>
  <c r="H63" i="59"/>
  <c r="J61" i="59"/>
  <c r="H61" i="59"/>
  <c r="J59" i="59"/>
  <c r="B58" i="59"/>
  <c r="H58" i="59" s="1"/>
  <c r="H57" i="59"/>
  <c r="H56" i="59"/>
  <c r="O9" i="75" l="1"/>
  <c r="N9" i="75" s="1"/>
  <c r="E9" i="75"/>
  <c r="F61" i="75"/>
  <c r="M9" i="75"/>
  <c r="P9" i="75"/>
  <c r="P65" i="75" s="1"/>
  <c r="O65" i="75" s="1"/>
  <c r="N65" i="75" s="1"/>
  <c r="H55" i="59"/>
  <c r="H54" i="59"/>
  <c r="H53" i="59"/>
  <c r="B52" i="59"/>
  <c r="J50" i="59"/>
  <c r="H49" i="59"/>
  <c r="B49" i="59"/>
  <c r="B48" i="59"/>
  <c r="J46" i="59"/>
  <c r="H45" i="59"/>
  <c r="H44" i="59"/>
  <c r="H42" i="59"/>
  <c r="H41" i="59"/>
  <c r="J38" i="59"/>
  <c r="J62" i="59" s="1"/>
  <c r="H37" i="59"/>
  <c r="H36" i="59"/>
  <c r="H35" i="59"/>
  <c r="H46" i="59" l="1"/>
  <c r="H40" i="59"/>
  <c r="M65" i="75"/>
  <c r="E61" i="75"/>
  <c r="F65" i="75"/>
  <c r="F63" i="75"/>
  <c r="H38" i="59"/>
  <c r="H48" i="59"/>
  <c r="H50" i="59" s="1"/>
  <c r="H52" i="59"/>
  <c r="H59" i="59" s="1"/>
  <c r="G30" i="59"/>
  <c r="H30" i="59" s="1"/>
  <c r="H31" i="59" l="1"/>
  <c r="H29" i="59" s="1"/>
  <c r="D61" i="75"/>
  <c r="E63" i="75"/>
  <c r="E65" i="75"/>
  <c r="D25" i="59"/>
  <c r="H25" i="59" s="1"/>
  <c r="H24" i="59"/>
  <c r="H23" i="59"/>
  <c r="E22" i="59"/>
  <c r="H21" i="59"/>
  <c r="H20" i="59"/>
  <c r="H19" i="59"/>
  <c r="H18" i="59"/>
  <c r="H15" i="59"/>
  <c r="B9" i="59"/>
  <c r="H8" i="59"/>
  <c r="H7" i="59"/>
  <c r="H6" i="59"/>
  <c r="H4" i="59"/>
  <c r="H5" i="59" s="1"/>
  <c r="N37" i="110"/>
  <c r="N36" i="110" s="1"/>
  <c r="M37" i="110"/>
  <c r="M36" i="110" s="1"/>
  <c r="L37" i="110"/>
  <c r="K37" i="110"/>
  <c r="K36" i="110" s="1"/>
  <c r="K35" i="110" s="1"/>
  <c r="K216" i="110" s="1"/>
  <c r="H9" i="59" l="1"/>
  <c r="J5" i="59"/>
  <c r="H22" i="59"/>
  <c r="H26" i="59" s="1"/>
  <c r="H32" i="59" s="1"/>
  <c r="D65" i="75"/>
  <c r="D63" i="75"/>
  <c r="P62" i="75" s="1"/>
  <c r="O62" i="75" s="1"/>
  <c r="N62" i="75" s="1"/>
  <c r="M62" i="75" s="1"/>
  <c r="L36" i="110"/>
  <c r="L35" i="110" s="1"/>
  <c r="M35" i="110"/>
  <c r="P37" i="110"/>
  <c r="P39" i="110" s="1"/>
  <c r="J12" i="114"/>
  <c r="N35" i="110"/>
  <c r="N216" i="110" l="1"/>
  <c r="C19" i="115" s="1"/>
  <c r="C18" i="115" s="1"/>
  <c r="C17" i="115" s="1"/>
  <c r="C16" i="115" s="1"/>
  <c r="J31" i="59"/>
  <c r="L216" i="110"/>
  <c r="M216" i="110"/>
  <c r="J9" i="114"/>
  <c r="J37" i="114" s="1"/>
  <c r="L12" i="114"/>
  <c r="C20" i="115" l="1"/>
  <c r="C21" i="115" s="1"/>
  <c r="C11" i="115"/>
  <c r="T71" i="110"/>
  <c r="H16" i="59" l="1"/>
  <c r="H27" i="59"/>
  <c r="J27" i="59" s="1"/>
  <c r="H33" i="59"/>
  <c r="J33" i="59"/>
  <c r="H10" i="59"/>
  <c r="J10" i="59"/>
  <c r="K15" i="75"/>
  <c r="L15" i="75" s="1"/>
  <c r="L11" i="75" s="1"/>
  <c r="L10" i="75" s="1"/>
  <c r="J13" i="75"/>
  <c r="K13" i="75"/>
  <c r="L13" i="75"/>
  <c r="J16" i="75"/>
  <c r="K16" i="75"/>
  <c r="L16" i="75"/>
  <c r="K17" i="75"/>
  <c r="L17" i="75" s="1"/>
  <c r="K18" i="75"/>
  <c r="L18" i="75"/>
  <c r="K22" i="75"/>
  <c r="L22" i="75"/>
  <c r="L21" i="75"/>
  <c r="I35" i="75"/>
  <c r="J35" i="75" s="1"/>
  <c r="K35" i="75" s="1"/>
  <c r="L35" i="75" s="1"/>
  <c r="K21" i="75"/>
  <c r="J11" i="75"/>
  <c r="J10" i="75"/>
  <c r="J40" i="75"/>
  <c r="J39" i="75" s="1"/>
  <c r="I10" i="75"/>
  <c r="I9" i="75" s="1"/>
  <c r="I65" i="75" s="1"/>
  <c r="H10" i="75"/>
  <c r="J16" i="59"/>
  <c r="J68" i="59"/>
  <c r="J70" i="59"/>
  <c r="J72" i="59" s="1"/>
  <c r="H9" i="75"/>
  <c r="K19" i="75"/>
  <c r="L19" i="75"/>
  <c r="K20" i="75"/>
  <c r="L20" i="75"/>
  <c r="I28" i="75"/>
  <c r="J28" i="75"/>
  <c r="K28" i="75" s="1"/>
  <c r="L28" i="75" s="1"/>
  <c r="M28" i="75" s="1"/>
  <c r="N28" i="75" s="1"/>
  <c r="O28" i="75" s="1"/>
  <c r="P28" i="75" s="1"/>
  <c r="I25" i="75"/>
  <c r="J25" i="75"/>
  <c r="K25" i="75" s="1"/>
  <c r="L25" i="75" s="1"/>
  <c r="M25" i="75" s="1"/>
  <c r="N25" i="75" s="1"/>
  <c r="O25" i="75" s="1"/>
  <c r="P25" i="75" s="1"/>
  <c r="I27" i="75"/>
  <c r="J27" i="75"/>
  <c r="K27" i="75" s="1"/>
  <c r="L27" i="75" s="1"/>
  <c r="M27" i="75" s="1"/>
  <c r="N27" i="75" s="1"/>
  <c r="O27" i="75" s="1"/>
  <c r="P27" i="75" s="1"/>
  <c r="J26" i="75"/>
  <c r="K26" i="75"/>
  <c r="L26" i="75" s="1"/>
  <c r="M26" i="75" s="1"/>
  <c r="N26" i="75" s="1"/>
  <c r="O26" i="75" s="1"/>
  <c r="P26" i="75" s="1"/>
  <c r="L40" i="75"/>
  <c r="L39" i="75"/>
  <c r="K40" i="75"/>
  <c r="K39" i="75" s="1"/>
  <c r="J37" i="75"/>
  <c r="K37" i="75"/>
  <c r="L37" i="75"/>
  <c r="J38" i="75"/>
  <c r="K38" i="75" s="1"/>
  <c r="L38" i="75" s="1"/>
  <c r="J36" i="75"/>
  <c r="K36" i="75" s="1"/>
  <c r="L36" i="75" s="1"/>
  <c r="H65" i="75"/>
  <c r="G9" i="75"/>
  <c r="G65" i="75" s="1"/>
  <c r="H67" i="75"/>
  <c r="H69" i="75"/>
  <c r="L9" i="75" l="1"/>
  <c r="L65" i="75" s="1"/>
  <c r="G69" i="75"/>
  <c r="G67" i="75"/>
  <c r="J9" i="75"/>
  <c r="I69" i="75"/>
  <c r="I67" i="75"/>
  <c r="K11" i="75"/>
  <c r="K10" i="75" s="1"/>
  <c r="K9" i="75" s="1"/>
  <c r="K65" i="75" s="1"/>
  <c r="R40" i="75" l="1"/>
  <c r="J65" i="75"/>
  <c r="K69" i="75"/>
  <c r="K67" i="75"/>
  <c r="L67" i="75"/>
  <c r="L69" i="75"/>
  <c r="J67" i="75" l="1"/>
  <c r="J69" i="75"/>
  <c r="J72" i="75"/>
  <c r="J73" i="75" s="1"/>
</calcChain>
</file>

<file path=xl/sharedStrings.xml><?xml version="1.0" encoding="utf-8"?>
<sst xmlns="http://schemas.openxmlformats.org/spreadsheetml/2006/main" count="2219" uniqueCount="634">
  <si>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</si>
  <si>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</si>
  <si>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</si>
  <si>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</si>
  <si>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</si>
  <si>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</si>
  <si>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</si>
  <si>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</si>
  <si>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</si>
  <si>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</si>
  <si>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</si>
  <si>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</si>
  <si>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</si>
  <si>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</si>
  <si>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</si>
  <si>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</si>
  <si>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</si>
  <si>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</si>
  <si>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</si>
  <si>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</si>
  <si>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</si>
  <si>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</si>
  <si>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</si>
  <si>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</si>
  <si>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</si>
  <si>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</si>
  <si>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</si>
  <si>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</si>
  <si>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</si>
  <si>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</si>
  <si>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</si>
  <si>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</si>
  <si>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</si>
  <si>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</si>
  <si>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</si>
  <si>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</si>
  <si>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</si>
  <si>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</si>
  <si>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</si>
  <si>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</si>
  <si>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</si>
  <si>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</si>
  <si>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</si>
  <si>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</si>
  <si>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</si>
  <si>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</si>
  <si>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</si>
  <si>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</si>
  <si>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</si>
  <si>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</si>
  <si>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</si>
  <si>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</si>
  <si>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</si>
  <si>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</si>
  <si>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</si>
  <si>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</si>
  <si>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</si>
  <si>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</si>
  <si>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</si>
  <si>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</si>
  <si>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</si>
  <si>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</si>
  <si>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</si>
  <si>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</si>
  <si>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</si>
  <si>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</si>
  <si>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</si>
  <si>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</si>
  <si>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</si>
  <si>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</si>
  <si>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</si>
  <si>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</si>
  <si>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</si>
  <si>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</si>
  <si>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</si>
  <si>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</si>
  <si>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</si>
  <si>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</si>
  <si>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</si>
  <si>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</si>
  <si>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</si>
  <si>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</si>
  <si>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</si>
  <si>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</si>
  <si>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</si>
  <si>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</si>
  <si>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</si>
  <si>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</si>
  <si>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</si>
  <si>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</si>
  <si>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</si>
  <si>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</si>
  <si>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</si>
  <si>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</si>
  <si>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</si>
  <si>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</si>
  <si>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</si>
  <si>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</si>
  <si>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</si>
  <si>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</si>
  <si>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</si>
  <si>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</si>
  <si>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</si>
  <si>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</si>
  <si>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</si>
  <si>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</si>
  <si>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</si>
  <si>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</si>
  <si>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</si>
  <si>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</si>
  <si>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</si>
  <si>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</si>
  <si>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</si>
  <si>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</si>
  <si>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</si>
  <si>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</si>
  <si>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</si>
  <si>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</si>
  <si>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</si>
  <si>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</si>
  <si>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</si>
  <si>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</si>
  <si>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</si>
  <si>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</si>
  <si>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</si>
  <si>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</si>
  <si>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</si>
  <si>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</si>
  <si>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</si>
  <si>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</si>
  <si>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</si>
  <si>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</si>
  <si>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</si>
  <si>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</si>
  <si>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</si>
  <si>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</si>
  <si>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</si>
  <si>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</si>
  <si>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</si>
  <si>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</si>
  <si>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</si>
  <si>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</si>
  <si>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</si>
  <si>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</si>
  <si>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</si>
  <si>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</si>
  <si>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</si>
  <si>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</si>
  <si>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</si>
  <si>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</si>
  <si>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</si>
  <si>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</si>
  <si>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</si>
  <si>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</si>
  <si>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</si>
  <si>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</si>
  <si>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</si>
  <si>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</si>
  <si>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</si>
  <si>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</si>
  <si>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</si>
  <si>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</si>
  <si>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</si>
  <si>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</si>
  <si>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</si>
  <si>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</si>
  <si>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</si>
  <si>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</si>
  <si>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</si>
  <si>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</si>
  <si>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</si>
  <si>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</si>
  <si>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</si>
  <si>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</si>
  <si>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</si>
  <si>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</si>
  <si>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</si>
  <si>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</si>
  <si>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</si>
  <si>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</si>
  <si>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</si>
  <si>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</si>
  <si>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</si>
  <si>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</si>
  <si>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</si>
  <si>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</si>
  <si>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</si>
  <si>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</si>
  <si>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</si>
  <si>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</si>
  <si>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</si>
  <si>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</si>
  <si>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</si>
  <si>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</si>
  <si>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</si>
  <si>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</si>
  <si>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</si>
  <si>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</si>
  <si>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</si>
  <si>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</si>
  <si>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</si>
  <si>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</si>
  <si>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</si>
  <si>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</si>
  <si>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</si>
  <si>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</si>
  <si>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</si>
  <si>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</si>
  <si>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</si>
  <si>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</si>
  <si>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</si>
  <si>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</si>
  <si>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</si>
  <si>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</si>
  <si>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</si>
  <si>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</si>
  <si>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</si>
  <si>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</si>
  <si>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</si>
  <si>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</si>
  <si>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</si>
  <si>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</si>
  <si>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</si>
  <si>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</si>
  <si>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</si>
  <si>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</si>
  <si>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</si>
  <si>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</si>
  <si>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</si>
  <si>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</si>
  <si>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</si>
  <si>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</si>
  <si>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</si>
  <si>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</si>
  <si>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</si>
  <si>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</si>
  <si>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</si>
  <si>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</si>
  <si>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</si>
  <si>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</si>
  <si>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</si>
  <si>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</si>
  <si>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</si>
  <si>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</si>
  <si>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</si>
  <si>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</si>
  <si>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</si>
  <si>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</si>
  <si>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</si>
  <si>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</si>
  <si>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</si>
  <si>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</si>
  <si>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</si>
  <si>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</si>
  <si>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</si>
  <si>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</si>
  <si>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</si>
  <si>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</si>
  <si>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</si>
  <si>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</si>
  <si>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</si>
  <si>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</si>
  <si>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</si>
  <si>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</si>
  <si>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</si>
  <si>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</si>
  <si>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</si>
  <si>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</si>
  <si>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</si>
  <si>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</si>
  <si>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</si>
  <si>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</si>
  <si>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</si>
  <si>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</si>
  <si>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</si>
  <si>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</si>
  <si>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</si>
  <si>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</si>
  <si>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</si>
  <si>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</si>
  <si>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</si>
  <si>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</si>
  <si>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</si>
  <si>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</si>
  <si>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</si>
  <si>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</si>
  <si>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</si>
  <si>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</si>
  <si>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</si>
  <si>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</si>
  <si>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</si>
  <si>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</si>
  <si>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</si>
  <si>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</si>
  <si>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</si>
  <si>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</si>
  <si>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</si>
  <si>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</si>
  <si>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</si>
  <si>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</si>
  <si>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</si>
  <si>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</si>
  <si>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</si>
  <si>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</si>
  <si>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</si>
  <si>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</si>
  <si>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</si>
  <si>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</si>
  <si>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</si>
  <si>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</si>
  <si>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</si>
  <si>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</si>
  <si>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</si>
  <si>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</si>
  <si>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</si>
  <si>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</si>
  <si>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</si>
  <si>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</si>
  <si>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</si>
  <si>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</si>
  <si>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</si>
  <si>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</si>
  <si>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</si>
  <si>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</si>
  <si>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</si>
  <si>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</si>
  <si>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</si>
  <si>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</si>
  <si>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</si>
  <si>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</si>
  <si>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</si>
  <si>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</si>
  <si>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</si>
  <si>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</si>
  <si>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</si>
  <si>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</si>
  <si>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</si>
  <si>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</si>
  <si>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</si>
  <si>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</si>
  <si>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</si>
  <si>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</si>
  <si>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</si>
  <si>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</si>
  <si>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</si>
  <si>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</si>
  <si>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</si>
  <si>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</si>
  <si>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</si>
  <si>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</si>
  <si>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</si>
  <si>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</si>
  <si>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</si>
  <si>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</si>
  <si>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</si>
  <si>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</si>
  <si>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</si>
  <si>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4.1.2.2.1.1</t>
  </si>
  <si>
    <t>4.1.3.1.1.1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</si>
  <si>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</si>
  <si>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</si>
  <si>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</si>
  <si>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</si>
  <si>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</si>
  <si>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</si>
  <si>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</si>
  <si>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</si>
  <si>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</si>
  <si>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</si>
  <si>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</si>
  <si>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</si>
  <si>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</si>
  <si>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</si>
  <si>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</si>
  <si>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</si>
  <si>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</si>
  <si>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</si>
  <si>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</si>
  <si>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</si>
  <si>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</si>
  <si>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</si>
  <si>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</si>
  <si>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</si>
  <si>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</si>
  <si>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</si>
  <si>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</si>
  <si>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</si>
  <si>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</si>
  <si>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</si>
  <si>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</si>
  <si>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</si>
  <si>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</si>
  <si>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</si>
  <si>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</si>
  <si>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</si>
  <si>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</si>
  <si>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</si>
  <si>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</si>
  <si>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</si>
  <si>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</si>
  <si>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</si>
  <si>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</si>
  <si>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</si>
  <si>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</si>
  <si>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</si>
  <si>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</si>
  <si>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</si>
  <si>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</si>
  <si>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</si>
  <si>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</si>
  <si>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</si>
  <si>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</si>
  <si>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</si>
  <si>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</si>
  <si>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</si>
  <si>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</si>
  <si>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</si>
  <si>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</si>
  <si>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</si>
  <si>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</si>
  <si>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</si>
  <si>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</si>
  <si>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</si>
  <si>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</si>
  <si>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</si>
  <si>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</si>
  <si>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</si>
  <si>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</si>
  <si>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</si>
  <si>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</si>
  <si>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</si>
  <si>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</si>
  <si>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</si>
  <si>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</si>
  <si>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</si>
  <si>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</si>
  <si>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</si>
  <si>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</si>
  <si>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</si>
  <si>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</si>
  <si>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</si>
  <si>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</si>
  <si>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</si>
  <si>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</si>
  <si>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</si>
  <si>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</si>
  <si>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</si>
  <si>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</si>
  <si>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</si>
  <si>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</si>
  <si>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</si>
  <si>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</si>
  <si>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</si>
  <si>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</si>
  <si>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</si>
  <si>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</si>
  <si>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</si>
  <si>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</si>
  <si>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</si>
  <si>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</si>
  <si>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</si>
  <si>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</si>
  <si>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</si>
  <si>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</si>
  <si>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</si>
  <si>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</si>
  <si>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</si>
  <si>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</si>
  <si>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</si>
  <si>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</si>
  <si>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</si>
  <si>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</si>
  <si>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</si>
  <si>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</si>
  <si>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</si>
  <si>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</si>
  <si>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</si>
  <si>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</si>
  <si>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</si>
  <si>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</si>
  <si>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</si>
  <si>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</si>
  <si>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</si>
  <si>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</si>
  <si>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</si>
  <si>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</si>
  <si>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</si>
  <si>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</si>
  <si>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</si>
  <si>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</si>
  <si>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</si>
  <si>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</si>
  <si>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</si>
  <si>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</si>
  <si>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</si>
  <si>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</si>
  <si>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</si>
  <si>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</si>
  <si>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</si>
  <si>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</si>
  <si>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</si>
  <si>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</si>
  <si>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</si>
  <si>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</si>
  <si>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</si>
  <si>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</si>
  <si>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</si>
  <si>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</si>
  <si>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</si>
  <si>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</si>
  <si>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</si>
  <si>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</si>
  <si>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</si>
  <si>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</si>
  <si>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</si>
  <si>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</si>
  <si>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</si>
  <si>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</si>
  <si>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</si>
  <si>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</si>
  <si>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</si>
  <si>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</si>
  <si>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</si>
  <si>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</si>
  <si>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</si>
  <si>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</si>
  <si>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</si>
  <si>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</si>
  <si>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</si>
  <si>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</si>
  <si>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</si>
  <si>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</si>
  <si>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</si>
  <si>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</si>
  <si>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</si>
  <si>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</si>
  <si>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</si>
  <si>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</si>
  <si>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</si>
  <si>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</si>
  <si>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</si>
  <si>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</si>
  <si>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</si>
  <si>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</si>
  <si>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</si>
  <si>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</si>
  <si>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</si>
  <si>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</si>
  <si>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</si>
  <si>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</si>
  <si>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</si>
  <si>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</si>
  <si>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</si>
  <si>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</si>
  <si>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</si>
  <si>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</t>
  </si>
  <si>
    <t>1.1.5.1</t>
  </si>
  <si>
    <t>1.1.5.1.1</t>
  </si>
  <si>
    <t>1.1.5.1.1.1</t>
  </si>
  <si>
    <t xml:space="preserve"> РАСХОДОВ МЕСТНОГО БЮДЖЕТА МУНИЦИПАЛЬНОГО ОБРАЗОВАНИЯ ПОСЕЛОК ЛИСИЙ НОС НА 2020 год</t>
  </si>
  <si>
    <t>Озеленение территорий, зеленых насаждений внутриквартального озеленения</t>
  </si>
  <si>
    <t>51200 0024 1</t>
  </si>
  <si>
    <t>Расходы на выплаты персоналу в целях обеспечения выполнения функций муниципальными казенными учреждениями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</si>
  <si>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2020 год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</si>
  <si>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</si>
  <si>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</si>
  <si>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</si>
  <si>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</si>
  <si>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</si>
  <si>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</si>
  <si>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</si>
  <si>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Уборка тупиков и проездов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</si>
  <si>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</si>
  <si>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</si>
  <si>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</si>
  <si>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</si>
  <si>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</si>
  <si>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</si>
  <si>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</si>
  <si>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2020 год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</si>
  <si>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</si>
  <si>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</si>
  <si>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</si>
  <si>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</si>
  <si>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</si>
  <si>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</si>
  <si>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</si>
  <si>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</si>
  <si>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</si>
  <si>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</si>
  <si>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</si>
  <si>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</si>
  <si>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</si>
  <si>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</si>
  <si>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</si>
  <si>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</si>
  <si>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</si>
  <si>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</si>
  <si>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</si>
  <si>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решению Муниципального Совета МО пос. Лисий Нос </t>
  </si>
  <si>
    <t>51010 0010 0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</si>
  <si>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</si>
  <si>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</si>
  <si>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</si>
  <si>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</si>
  <si>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                         Приложение № 5</t>
  </si>
  <si>
    <t xml:space="preserve">Источники финансирования дефицита местного бюджета муниципального </t>
  </si>
  <si>
    <t xml:space="preserve">образования пос. Лисий Нос  </t>
  </si>
  <si>
    <t>на 2020 год</t>
  </si>
  <si>
    <t>(тыс.руб.)</t>
  </si>
  <si>
    <t>Код</t>
  </si>
  <si>
    <t>Наименование</t>
  </si>
  <si>
    <t xml:space="preserve"> Сумма 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</si>
  <si>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</si>
  <si>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</si>
  <si>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</si>
  <si>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</si>
  <si>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</si>
  <si>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</si>
  <si>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</si>
  <si>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</si>
  <si>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</si>
  <si>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</si>
  <si>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</si>
  <si>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</si>
  <si>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</si>
  <si>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</si>
  <si>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</si>
  <si>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</si>
  <si>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</si>
  <si>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</si>
  <si>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</si>
  <si>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Итого по источникам внутреннего финансирования дефицита бюджета</t>
  </si>
  <si>
    <t>Всего источников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</si>
</sst>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4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7" xfId="0" applyNumberFormat="1" applyFont="1" applyFill="1" applyBorder="1" applyAlignment="1" applyProtection="1">
      <alignment vertical="top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right" vertical="top"/>
    </xf>
    <xf numFmtId="0" fontId="32" fillId="0" borderId="0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166" fontId="24" fillId="0" borderId="7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top" wrapText="1"/>
      <protection hidden="1"/>
    </xf>
    <xf numFmtId="49" fontId="28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7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7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7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7" xfId="0" applyNumberFormat="1" applyFont="1" applyFill="1" applyBorder="1" applyAlignment="1" applyProtection="1">
      <alignment horizontal="center" vertical="top" wrapText="1"/>
      <protection hidden="1"/>
    </xf>
    <xf numFmtId="0" fontId="29" fillId="0" borderId="7" xfId="0" applyFont="1" applyFill="1" applyBorder="1" applyAlignment="1">
      <alignment horizontal="left" vertical="top" wrapText="1"/>
    </xf>
    <xf numFmtId="2" fontId="29" fillId="0" borderId="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7" xfId="0" applyNumberFormat="1" applyFont="1" applyFill="1" applyBorder="1" applyAlignment="1" applyProtection="1">
      <alignment horizontal="justify" vertical="top" wrapText="1"/>
      <protection hidden="1"/>
    </xf>
    <xf numFmtId="12" fontId="29" fillId="0" borderId="7" xfId="0" applyNumberFormat="1" applyFont="1" applyFill="1" applyBorder="1" applyAlignment="1" applyProtection="1">
      <alignment horizontal="justify" vertical="top" wrapText="1"/>
      <protection hidden="1"/>
    </xf>
    <xf numFmtId="0" fontId="29" fillId="0" borderId="7" xfId="0" applyNumberFormat="1" applyFont="1" applyFill="1" applyBorder="1" applyAlignment="1" applyProtection="1">
      <alignment horizontal="center" vertical="top"/>
    </xf>
    <xf numFmtId="165" fontId="29" fillId="0" borderId="7" xfId="0" applyNumberFormat="1" applyFont="1" applyFill="1" applyBorder="1" applyAlignment="1" applyProtection="1">
      <alignment horizontal="center" vertical="top"/>
    </xf>
    <xf numFmtId="0" fontId="29" fillId="0" borderId="7" xfId="0" applyNumberFormat="1" applyFont="1" applyFill="1" applyBorder="1" applyAlignment="1" applyProtection="1">
      <alignment vertical="top"/>
    </xf>
    <xf numFmtId="49" fontId="29" fillId="0" borderId="7" xfId="0" applyNumberFormat="1" applyFont="1" applyFill="1" applyBorder="1" applyAlignment="1" applyProtection="1">
      <alignment horizontal="justify" vertical="top" wrapText="1"/>
      <protection hidden="1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165" fontId="24" fillId="0" borderId="19" xfId="3" applyNumberFormat="1" applyFont="1" applyFill="1" applyBorder="1" applyAlignment="1" applyProtection="1">
      <alignment horizontal="center" vertical="top" wrapText="1"/>
    </xf>
    <xf numFmtId="49" fontId="28" fillId="0" borderId="53" xfId="0" applyNumberFormat="1" applyFont="1" applyFill="1" applyBorder="1" applyAlignment="1" applyProtection="1">
      <alignment horizontal="left" vertical="top" wrapText="1"/>
      <protection hidden="1"/>
    </xf>
    <xf numFmtId="49" fontId="28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" xfId="0" applyNumberFormat="1" applyFont="1" applyFill="1" applyBorder="1" applyAlignment="1" applyProtection="1">
      <alignment horizontal="left" vertical="top" wrapText="1"/>
      <protection hidden="1"/>
    </xf>
    <xf numFmtId="49" fontId="28" fillId="0" borderId="5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 applyProtection="1">
      <alignment horizontal="left" vertical="top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2" applyNumberFormat="1" applyFont="1" applyFill="1" applyBorder="1" applyAlignment="1" applyProtection="1">
      <alignment horizontal="left" vertical="top" wrapText="1"/>
    </xf>
    <xf numFmtId="49" fontId="28" fillId="0" borderId="7" xfId="2" applyNumberFormat="1" applyFont="1" applyFill="1" applyBorder="1" applyAlignment="1" applyProtection="1">
      <alignment horizontal="center" vertical="top"/>
    </xf>
    <xf numFmtId="49" fontId="29" fillId="0" borderId="11" xfId="2" applyNumberFormat="1" applyFont="1" applyFill="1" applyBorder="1" applyAlignment="1" applyProtection="1">
      <alignment horizontal="justify" vertical="top"/>
    </xf>
    <xf numFmtId="165" fontId="29" fillId="0" borderId="20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top" wrapText="1"/>
    </xf>
    <xf numFmtId="165" fontId="29" fillId="0" borderId="49" xfId="0" applyNumberFormat="1" applyFont="1" applyFill="1" applyBorder="1" applyAlignment="1" applyProtection="1">
      <alignment horizontal="center" vertical="top" wrapText="1"/>
      <protection hidden="1"/>
    </xf>
    <xf numFmtId="0" fontId="28" fillId="0" borderId="11" xfId="0" applyFont="1" applyFill="1" applyBorder="1" applyAlignment="1">
      <alignment horizontal="left" vertical="top" wrapText="1"/>
    </xf>
    <xf numFmtId="49" fontId="29" fillId="0" borderId="11" xfId="0" applyNumberFormat="1" applyFont="1" applyFill="1" applyBorder="1" applyAlignment="1" applyProtection="1">
      <alignment horizontal="justify" vertical="top" wrapText="1"/>
      <protection hidden="1"/>
    </xf>
    <xf numFmtId="49" fontId="29" fillId="0" borderId="7" xfId="0" applyNumberFormat="1" applyFont="1" applyFill="1" applyBorder="1" applyAlignment="1" applyProtection="1">
      <alignment horizontal="center" vertical="top"/>
      <protection hidden="1"/>
    </xf>
    <xf numFmtId="165" fontId="29" fillId="0" borderId="7" xfId="0" applyNumberFormat="1" applyFont="1" applyFill="1" applyBorder="1" applyAlignment="1" applyProtection="1">
      <alignment horizontal="center" vertical="top"/>
      <protection hidden="1"/>
    </xf>
    <xf numFmtId="166" fontId="29" fillId="0" borderId="16" xfId="0" applyNumberFormat="1" applyFont="1" applyFill="1" applyBorder="1" applyAlignment="1" applyProtection="1">
      <alignment horizontal="center" vertical="top"/>
      <protection hidden="1"/>
    </xf>
    <xf numFmtId="49" fontId="28" fillId="3" borderId="11" xfId="0" applyNumberFormat="1" applyFont="1" applyFill="1" applyBorder="1" applyAlignment="1" applyProtection="1">
      <alignment horizontal="left" vertical="top" wrapText="1"/>
      <protection hidden="1"/>
    </xf>
    <xf numFmtId="49" fontId="28" fillId="3" borderId="7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24" xfId="0" applyNumberFormat="1" applyFont="1" applyFill="1" applyBorder="1" applyAlignment="1" applyProtection="1">
      <alignment horizontal="center" vertical="top" wrapText="1"/>
      <protection hidden="1"/>
    </xf>
    <xf numFmtId="0" fontId="21" fillId="0" borderId="16" xfId="0" applyNumberFormat="1" applyFont="1" applyFill="1" applyBorder="1" applyAlignment="1" applyProtection="1">
      <alignment horizontal="center" vertical="top"/>
    </xf>
    <xf numFmtId="49" fontId="29" fillId="3" borderId="7" xfId="0" applyNumberFormat="1" applyFont="1" applyFill="1" applyBorder="1" applyAlignment="1" applyProtection="1">
      <alignment horizontal="center" vertical="top" wrapText="1"/>
      <protection hidden="1"/>
    </xf>
    <xf numFmtId="0" fontId="20" fillId="0" borderId="16" xfId="0" applyNumberFormat="1" applyFont="1" applyFill="1" applyBorder="1" applyAlignment="1" applyProtection="1">
      <alignment horizontal="center" vertical="top"/>
    </xf>
    <xf numFmtId="49" fontId="28" fillId="0" borderId="7" xfId="0" applyNumberFormat="1" applyFont="1" applyFill="1" applyBorder="1" applyAlignment="1" applyProtection="1">
      <alignment horizontal="center" vertical="top"/>
      <protection hidden="1"/>
    </xf>
    <xf numFmtId="165" fontId="28" fillId="0" borderId="7" xfId="0" applyNumberFormat="1" applyFont="1" applyFill="1" applyBorder="1" applyAlignment="1" applyProtection="1">
      <alignment horizontal="center" vertical="top"/>
      <protection hidden="1"/>
    </xf>
    <xf numFmtId="165" fontId="28" fillId="0" borderId="16" xfId="0" applyNumberFormat="1" applyFont="1" applyFill="1" applyBorder="1" applyAlignment="1" applyProtection="1">
      <alignment horizontal="center" vertical="top"/>
      <protection hidden="1"/>
    </xf>
    <xf numFmtId="166" fontId="28" fillId="0" borderId="16" xfId="0" applyNumberFormat="1" applyFont="1" applyFill="1" applyBorder="1" applyAlignment="1" applyProtection="1">
      <alignment horizontal="center" vertical="top"/>
      <protection hidden="1"/>
    </xf>
    <xf numFmtId="0" fontId="29" fillId="0" borderId="0" xfId="0" applyNumberFormat="1" applyFont="1" applyFill="1" applyBorder="1" applyAlignment="1" applyProtection="1">
      <alignment horizontal="center" vertical="top"/>
    </xf>
    <xf numFmtId="165" fontId="29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vertical="top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2" fontId="28" fillId="0" borderId="16" xfId="0" applyNumberFormat="1" applyFont="1" applyFill="1" applyBorder="1" applyAlignment="1" applyProtection="1">
      <alignment horizontal="center" vertical="top" wrapText="1"/>
      <protection hidden="1"/>
    </xf>
    <xf numFmtId="2" fontId="28" fillId="0" borderId="7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8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top" wrapText="1"/>
      <protection hidden="1"/>
    </xf>
    <xf numFmtId="0" fontId="20" fillId="0" borderId="7" xfId="0" applyNumberFormat="1" applyFont="1" applyFill="1" applyBorder="1" applyAlignment="1" applyProtection="1">
      <alignment horizontal="center" vertical="top"/>
    </xf>
    <xf numFmtId="0" fontId="28" fillId="0" borderId="16" xfId="0" applyFont="1" applyFill="1" applyBorder="1" applyAlignment="1">
      <alignment horizontal="center" vertical="top" wrapText="1"/>
    </xf>
    <xf numFmtId="166" fontId="28" fillId="0" borderId="16" xfId="0" applyNumberFormat="1" applyFont="1" applyFill="1" applyBorder="1" applyAlignment="1">
      <alignment horizontal="center" vertical="top" wrapText="1"/>
    </xf>
    <xf numFmtId="49" fontId="29" fillId="0" borderId="13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2" xfId="0" applyNumberFormat="1" applyFont="1" applyFill="1" applyBorder="1" applyAlignment="1" applyProtection="1">
      <alignment horizontal="left" vertical="top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" xfId="0" applyNumberFormat="1" applyFont="1" applyFill="1" applyBorder="1" applyAlignment="1" applyProtection="1">
      <alignment horizontal="left" vertical="top" wrapText="1"/>
      <protection hidden="1"/>
    </xf>
    <xf numFmtId="49" fontId="28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2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top" wrapText="1"/>
      <protection hidden="1"/>
    </xf>
    <xf numFmtId="0" fontId="28" fillId="0" borderId="4" xfId="0" applyFont="1" applyFill="1" applyBorder="1" applyAlignment="1">
      <alignment horizontal="left" vertical="top" wrapText="1"/>
    </xf>
    <xf numFmtId="165" fontId="28" fillId="0" borderId="5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0" xfId="0" applyNumberFormat="1" applyFont="1" applyFill="1" applyBorder="1" applyAlignment="1" applyProtection="1">
      <alignment horizontal="left" vertical="top" wrapText="1"/>
      <protection hidden="1"/>
    </xf>
    <xf numFmtId="49" fontId="29" fillId="0" borderId="9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9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4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2" xfId="0" applyNumberFormat="1" applyFont="1" applyFill="1" applyBorder="1" applyAlignment="1" applyProtection="1">
      <alignment horizontal="left" vertical="top" wrapText="1"/>
      <protection hidden="1"/>
    </xf>
    <xf numFmtId="49" fontId="28" fillId="0" borderId="50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0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7" xfId="2" applyNumberFormat="1" applyFont="1" applyFill="1" applyBorder="1" applyAlignment="1" applyProtection="1">
      <alignment horizontal="justify" vertical="top" wrapText="1"/>
    </xf>
    <xf numFmtId="49" fontId="28" fillId="0" borderId="5" xfId="0" applyNumberFormat="1" applyFont="1" applyFill="1" applyBorder="1" applyAlignment="1" applyProtection="1">
      <alignment horizontal="justify" vertical="top" wrapText="1"/>
      <protection hidden="1"/>
    </xf>
    <xf numFmtId="49" fontId="29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top" wrapText="1"/>
      <protection hidden="1"/>
    </xf>
    <xf numFmtId="12" fontId="28" fillId="0" borderId="2" xfId="0" applyNumberFormat="1" applyFont="1" applyFill="1" applyBorder="1" applyAlignment="1" applyProtection="1">
      <alignment horizontal="justify" vertical="top" wrapText="1"/>
      <protection hidden="1"/>
    </xf>
    <xf numFmtId="0" fontId="28" fillId="0" borderId="52" xfId="0" applyFont="1" applyFill="1" applyBorder="1" applyAlignment="1">
      <alignment horizontal="left" vertical="top" wrapText="1"/>
    </xf>
    <xf numFmtId="12" fontId="29" fillId="0" borderId="53" xfId="0" applyNumberFormat="1" applyFont="1" applyFill="1" applyBorder="1" applyAlignment="1" applyProtection="1">
      <alignment horizontal="justify" vertical="top" wrapText="1"/>
      <protection hidden="1"/>
    </xf>
    <xf numFmtId="49" fontId="29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" xfId="7" applyNumberFormat="1" applyFont="1" applyFill="1" applyBorder="1" applyAlignment="1" applyProtection="1">
      <alignment horizontal="justify" vertical="top" wrapText="1"/>
    </xf>
    <xf numFmtId="49" fontId="29" fillId="0" borderId="2" xfId="2" applyNumberFormat="1" applyFont="1" applyFill="1" applyBorder="1" applyAlignment="1" applyProtection="1">
      <alignment horizontal="center" vertical="top"/>
    </xf>
    <xf numFmtId="49" fontId="28" fillId="0" borderId="2" xfId="7" applyNumberFormat="1" applyFont="1" applyFill="1" applyBorder="1" applyAlignment="1" applyProtection="1">
      <alignment horizontal="center" vertical="top"/>
    </xf>
    <xf numFmtId="49" fontId="29" fillId="0" borderId="4" xfId="7" applyNumberFormat="1" applyFont="1" applyFill="1" applyBorder="1" applyAlignment="1" applyProtection="1">
      <alignment horizontal="justify" vertical="top" wrapText="1"/>
    </xf>
    <xf numFmtId="49" fontId="29" fillId="0" borderId="5" xfId="2" applyNumberFormat="1" applyFont="1" applyFill="1" applyBorder="1" applyAlignment="1" applyProtection="1">
      <alignment horizontal="center" vertical="top"/>
    </xf>
    <xf numFmtId="49" fontId="29" fillId="0" borderId="5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" xfId="7" applyNumberFormat="1" applyFont="1" applyFill="1" applyBorder="1" applyAlignment="1" applyProtection="1">
      <alignment horizontal="center" vertical="top"/>
    </xf>
    <xf numFmtId="165" fontId="29" fillId="0" borderId="5" xfId="0" applyNumberFormat="1" applyFont="1" applyFill="1" applyBorder="1" applyAlignment="1" applyProtection="1">
      <alignment horizontal="center" vertical="top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3" xfId="2" applyNumberFormat="1" applyFont="1" applyFill="1" applyBorder="1" applyAlignment="1" applyProtection="1">
      <alignment horizontal="center" vertical="top"/>
    </xf>
    <xf numFmtId="49" fontId="29" fillId="0" borderId="13" xfId="7" applyNumberFormat="1" applyFont="1" applyFill="1" applyBorder="1" applyAlignment="1" applyProtection="1">
      <alignment horizontal="center" vertical="top"/>
    </xf>
    <xf numFmtId="49" fontId="29" fillId="0" borderId="2" xfId="7" applyNumberFormat="1" applyFont="1" applyFill="1" applyBorder="1" applyAlignment="1" applyProtection="1">
      <alignment horizontal="center" vertical="top"/>
    </xf>
    <xf numFmtId="0" fontId="28" fillId="0" borderId="1" xfId="0" applyFont="1" applyFill="1" applyBorder="1" applyAlignment="1">
      <alignment horizontal="left" vertical="top" wrapText="1"/>
    </xf>
    <xf numFmtId="165" fontId="28" fillId="0" borderId="26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" xfId="2" applyNumberFormat="1" applyFont="1" applyFill="1" applyBorder="1" applyAlignment="1" applyProtection="1">
      <alignment horizontal="left" vertical="top"/>
    </xf>
    <xf numFmtId="165" fontId="29" fillId="0" borderId="18" xfId="2" applyNumberFormat="1" applyFont="1" applyFill="1" applyBorder="1" applyAlignment="1" applyProtection="1">
      <alignment horizontal="center" vertical="top"/>
    </xf>
    <xf numFmtId="166" fontId="29" fillId="0" borderId="18" xfId="2" applyNumberFormat="1" applyFont="1" applyFill="1" applyBorder="1" applyAlignment="1" applyProtection="1">
      <alignment horizontal="center" vertical="top"/>
    </xf>
    <xf numFmtId="49" fontId="29" fillId="0" borderId="7" xfId="2" applyNumberFormat="1" applyFont="1" applyFill="1" applyBorder="1" applyAlignment="1" applyProtection="1">
      <alignment horizontal="center" vertical="top"/>
    </xf>
    <xf numFmtId="165" fontId="29" fillId="0" borderId="16" xfId="2" applyNumberFormat="1" applyFont="1" applyFill="1" applyBorder="1" applyAlignment="1" applyProtection="1">
      <alignment horizontal="center" vertical="top"/>
    </xf>
    <xf numFmtId="49" fontId="29" fillId="0" borderId="7" xfId="2" applyNumberFormat="1" applyFont="1" applyFill="1" applyBorder="1" applyAlignment="1" applyProtection="1">
      <alignment horizontal="justify" vertical="top"/>
    </xf>
    <xf numFmtId="166" fontId="29" fillId="0" borderId="16" xfId="2" applyNumberFormat="1" applyFont="1" applyFill="1" applyBorder="1" applyAlignment="1" applyProtection="1">
      <alignment horizontal="center" vertical="top"/>
    </xf>
    <xf numFmtId="12" fontId="29" fillId="0" borderId="7" xfId="2" applyNumberFormat="1" applyFont="1" applyFill="1" applyBorder="1" applyAlignment="1" applyProtection="1">
      <alignment horizontal="justify" vertical="top" wrapText="1"/>
    </xf>
    <xf numFmtId="0" fontId="29" fillId="0" borderId="13" xfId="0" applyNumberFormat="1" applyFont="1" applyFill="1" applyBorder="1" applyAlignment="1" applyProtection="1">
      <alignment vertical="top"/>
    </xf>
    <xf numFmtId="165" fontId="29" fillId="0" borderId="20" xfId="2" applyNumberFormat="1" applyFont="1" applyFill="1" applyBorder="1" applyAlignment="1" applyProtection="1">
      <alignment horizontal="center" vertical="top"/>
    </xf>
    <xf numFmtId="49" fontId="29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8" fillId="0" borderId="2" xfId="0" applyFont="1" applyFill="1" applyBorder="1" applyAlignment="1">
      <alignment horizontal="left" vertical="top" wrapText="1"/>
    </xf>
    <xf numFmtId="49" fontId="28" fillId="0" borderId="2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6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" xfId="2" applyNumberFormat="1" applyFont="1" applyFill="1" applyBorder="1" applyAlignment="1" applyProtection="1">
      <alignment horizontal="justify" vertical="top" wrapText="1"/>
    </xf>
    <xf numFmtId="165" fontId="29" fillId="0" borderId="23" xfId="3" applyNumberFormat="1" applyFont="1" applyFill="1" applyBorder="1" applyAlignment="1" applyProtection="1">
      <alignment horizontal="center" vertical="top"/>
    </xf>
    <xf numFmtId="165" fontId="29" fillId="0" borderId="22" xfId="3" applyNumberFormat="1" applyFont="1" applyFill="1" applyBorder="1" applyAlignment="1" applyProtection="1">
      <alignment horizontal="center" vertical="top"/>
    </xf>
    <xf numFmtId="49" fontId="29" fillId="0" borderId="13" xfId="2" applyNumberFormat="1" applyFont="1" applyFill="1" applyBorder="1" applyAlignment="1" applyProtection="1">
      <alignment horizontal="justify" vertical="top" wrapText="1"/>
    </xf>
    <xf numFmtId="166" fontId="29" fillId="0" borderId="20" xfId="2" applyNumberFormat="1" applyFont="1" applyFill="1" applyBorder="1" applyAlignment="1" applyProtection="1">
      <alignment horizontal="center" vertical="top"/>
    </xf>
    <xf numFmtId="165" fontId="29" fillId="0" borderId="7" xfId="3" applyNumberFormat="1" applyFont="1" applyFill="1" applyBorder="1" applyAlignment="1" applyProtection="1">
      <alignment horizontal="center" vertical="top"/>
    </xf>
    <xf numFmtId="0" fontId="28" fillId="0" borderId="50" xfId="0" applyFont="1" applyFill="1" applyBorder="1" applyAlignment="1">
      <alignment horizontal="left" vertical="top" wrapText="1"/>
    </xf>
    <xf numFmtId="49" fontId="28" fillId="0" borderId="56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3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3" xfId="2" applyNumberFormat="1" applyFont="1" applyFill="1" applyBorder="1" applyAlignment="1" applyProtection="1">
      <alignment horizontal="justify" vertical="top" wrapText="1"/>
    </xf>
    <xf numFmtId="49" fontId="29" fillId="0" borderId="45" xfId="2" applyNumberFormat="1" applyFont="1" applyFill="1" applyBorder="1" applyAlignment="1" applyProtection="1">
      <alignment horizontal="center" vertical="top"/>
    </xf>
    <xf numFmtId="49" fontId="29" fillId="0" borderId="9" xfId="2" applyNumberFormat="1" applyFont="1" applyFill="1" applyBorder="1" applyAlignment="1" applyProtection="1">
      <alignment horizontal="center" vertical="top"/>
    </xf>
    <xf numFmtId="0" fontId="28" fillId="0" borderId="53" xfId="0" applyFont="1" applyFill="1" applyBorder="1" applyAlignment="1">
      <alignment horizontal="left" vertical="top" wrapText="1"/>
    </xf>
    <xf numFmtId="49" fontId="28" fillId="0" borderId="3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0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 wrapText="1"/>
    </xf>
    <xf numFmtId="166" fontId="29" fillId="0" borderId="2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 applyProtection="1">
      <alignment horizontal="justify" vertical="top" wrapText="1"/>
      <protection hidden="1"/>
    </xf>
    <xf numFmtId="0" fontId="28" fillId="0" borderId="0" xfId="0" applyNumberFormat="1" applyFont="1" applyFill="1" applyBorder="1" applyAlignment="1" applyProtection="1">
      <alignment horizontal="center" vertical="top"/>
    </xf>
    <xf numFmtId="165" fontId="28" fillId="0" borderId="0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34" xfId="0" applyNumberFormat="1" applyFont="1" applyFill="1" applyBorder="1" applyAlignment="1" applyProtection="1">
      <alignment horizontal="center" vertical="top"/>
    </xf>
    <xf numFmtId="165" fontId="29" fillId="0" borderId="34" xfId="0" applyNumberFormat="1" applyFont="1" applyFill="1" applyBorder="1" applyAlignment="1" applyProtection="1">
      <alignment horizontal="center" vertical="top"/>
    </xf>
    <xf numFmtId="0" fontId="29" fillId="0" borderId="34" xfId="0" applyNumberFormat="1" applyFont="1" applyFill="1" applyBorder="1" applyAlignment="1" applyProtection="1">
      <alignment vertical="top"/>
    </xf>
    <xf numFmtId="165" fontId="29" fillId="0" borderId="17" xfId="0" applyNumberFormat="1" applyFont="1" applyFill="1" applyBorder="1" applyAlignment="1" applyProtection="1">
      <alignment horizontal="center" vertical="top" wrapText="1"/>
      <protection hidden="1"/>
    </xf>
    <xf numFmtId="0" fontId="29" fillId="0" borderId="40" xfId="0" applyNumberFormat="1" applyFont="1" applyFill="1" applyBorder="1" applyAlignment="1" applyProtection="1">
      <alignment horizontal="center" vertical="top"/>
    </xf>
    <xf numFmtId="165" fontId="29" fillId="0" borderId="40" xfId="0" applyNumberFormat="1" applyFont="1" applyFill="1" applyBorder="1" applyAlignment="1" applyProtection="1">
      <alignment horizontal="center" vertical="top"/>
    </xf>
    <xf numFmtId="0" fontId="29" fillId="0" borderId="40" xfId="0" applyNumberFormat="1" applyFont="1" applyFill="1" applyBorder="1" applyAlignment="1" applyProtection="1">
      <alignment vertical="top"/>
    </xf>
    <xf numFmtId="0" fontId="28" fillId="0" borderId="45" xfId="0" applyNumberFormat="1" applyFont="1" applyFill="1" applyBorder="1" applyAlignment="1" applyProtection="1">
      <alignment horizontal="center" vertical="top"/>
    </xf>
    <xf numFmtId="165" fontId="28" fillId="0" borderId="45" xfId="0" applyNumberFormat="1" applyFont="1" applyFill="1" applyBorder="1" applyAlignment="1" applyProtection="1">
      <alignment horizontal="center" vertical="top"/>
    </xf>
    <xf numFmtId="0" fontId="28" fillId="0" borderId="45" xfId="0" applyNumberFormat="1" applyFont="1" applyFill="1" applyBorder="1" applyAlignment="1" applyProtection="1">
      <alignment vertical="top"/>
    </xf>
    <xf numFmtId="49" fontId="28" fillId="0" borderId="12" xfId="0" applyNumberFormat="1" applyFont="1" applyFill="1" applyBorder="1" applyAlignment="1" applyProtection="1">
      <alignment horizontal="justify" vertical="top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top" wrapText="1"/>
      <protection hidden="1"/>
    </xf>
    <xf numFmtId="166" fontId="28" fillId="0" borderId="20" xfId="0" applyNumberFormat="1" applyFont="1" applyFill="1" applyBorder="1" applyAlignment="1" applyProtection="1">
      <alignment horizontal="center" vertical="top" wrapText="1"/>
      <protection hidden="1"/>
    </xf>
    <xf numFmtId="49" fontId="28" fillId="5" borderId="11" xfId="0" applyNumberFormat="1" applyFont="1" applyFill="1" applyBorder="1" applyAlignment="1" applyProtection="1">
      <alignment horizontal="left" vertical="top" wrapText="1"/>
      <protection hidden="1"/>
    </xf>
    <xf numFmtId="49" fontId="28" fillId="5" borderId="13" xfId="0" applyNumberFormat="1" applyFont="1" applyFill="1" applyBorder="1" applyAlignment="1" applyProtection="1">
      <alignment horizontal="center" vertical="top" wrapText="1"/>
      <protection hidden="1"/>
    </xf>
    <xf numFmtId="49" fontId="28" fillId="5" borderId="7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11" xfId="0" applyNumberFormat="1" applyFont="1" applyFill="1" applyBorder="1" applyAlignment="1" applyProtection="1">
      <alignment horizontal="left" vertical="top" wrapText="1"/>
      <protection hidden="1"/>
    </xf>
    <xf numFmtId="49" fontId="29" fillId="5" borderId="7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12" xfId="0" applyNumberFormat="1" applyFont="1" applyFill="1" applyBorder="1" applyAlignment="1" applyProtection="1">
      <alignment horizontal="left" vertical="top" wrapText="1"/>
      <protection hidden="1"/>
    </xf>
    <xf numFmtId="49" fontId="29" fillId="5" borderId="11" xfId="2" applyNumberFormat="1" applyFont="1" applyFill="1" applyBorder="1" applyAlignment="1" applyProtection="1">
      <alignment horizontal="justify" vertical="top" wrapText="1"/>
    </xf>
    <xf numFmtId="49" fontId="29" fillId="5" borderId="13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10" xfId="0" applyNumberFormat="1" applyFont="1" applyFill="1" applyBorder="1" applyAlignment="1" applyProtection="1">
      <alignment horizontal="left" vertical="top" wrapText="1"/>
      <protection hidden="1"/>
    </xf>
    <xf numFmtId="49" fontId="29" fillId="5" borderId="9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47" xfId="0" applyNumberFormat="1" applyFont="1" applyFill="1" applyBorder="1" applyAlignment="1" applyProtection="1">
      <alignment horizontal="center" vertical="top" wrapText="1"/>
      <protection hidden="1"/>
    </xf>
    <xf numFmtId="0" fontId="29" fillId="0" borderId="9" xfId="0" applyNumberFormat="1" applyFont="1" applyFill="1" applyBorder="1" applyAlignment="1" applyProtection="1">
      <alignment horizontal="center" vertical="top"/>
    </xf>
    <xf numFmtId="165" fontId="29" fillId="0" borderId="9" xfId="0" applyNumberFormat="1" applyFont="1" applyFill="1" applyBorder="1" applyAlignment="1" applyProtection="1">
      <alignment horizontal="center" vertical="top"/>
    </xf>
    <xf numFmtId="0" fontId="29" fillId="0" borderId="9" xfId="0" applyNumberFormat="1" applyFont="1" applyFill="1" applyBorder="1" applyAlignment="1" applyProtection="1">
      <alignment vertical="top"/>
    </xf>
    <xf numFmtId="49" fontId="28" fillId="0" borderId="5" xfId="0" applyNumberFormat="1" applyFont="1" applyFill="1" applyBorder="1" applyAlignment="1" applyProtection="1">
      <alignment horizontal="left" vertical="top" wrapText="1"/>
      <protection hidden="1"/>
    </xf>
    <xf numFmtId="0" fontId="29" fillId="0" borderId="5" xfId="0" applyNumberFormat="1" applyFont="1" applyFill="1" applyBorder="1" applyAlignment="1" applyProtection="1">
      <alignment horizontal="center" vertical="top"/>
    </xf>
    <xf numFmtId="165" fontId="29" fillId="0" borderId="5" xfId="0" applyNumberFormat="1" applyFont="1" applyFill="1" applyBorder="1" applyAlignment="1" applyProtection="1">
      <alignment horizontal="center" vertical="top"/>
    </xf>
    <xf numFmtId="0" fontId="29" fillId="0" borderId="5" xfId="0" applyNumberFormat="1" applyFont="1" applyFill="1" applyBorder="1" applyAlignment="1" applyProtection="1">
      <alignment vertical="top"/>
    </xf>
    <xf numFmtId="49" fontId="28" fillId="0" borderId="5" xfId="2" applyNumberFormat="1" applyFont="1" applyFill="1" applyBorder="1" applyAlignment="1" applyProtection="1">
      <alignment horizontal="justify" vertical="top"/>
    </xf>
    <xf numFmtId="49" fontId="28" fillId="0" borderId="5" xfId="2" applyNumberFormat="1" applyFont="1" applyFill="1" applyBorder="1" applyAlignment="1" applyProtection="1">
      <alignment horizontal="center" vertical="top"/>
    </xf>
    <xf numFmtId="49" fontId="28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8" fillId="0" borderId="7" xfId="0" applyFont="1" applyFill="1" applyBorder="1" applyAlignment="1">
      <alignment horizontal="left" vertical="top" wrapText="1"/>
    </xf>
    <xf numFmtId="165" fontId="29" fillId="0" borderId="16" xfId="3" applyNumberFormat="1" applyFont="1" applyFill="1" applyBorder="1" applyAlignment="1" applyProtection="1">
      <alignment horizontal="center" vertical="top"/>
    </xf>
    <xf numFmtId="166" fontId="28" fillId="0" borderId="16" xfId="3" applyNumberFormat="1" applyFont="1" applyFill="1" applyBorder="1" applyAlignment="1" applyProtection="1">
      <alignment horizontal="center" vertical="top"/>
    </xf>
    <xf numFmtId="49" fontId="28" fillId="0" borderId="50" xfId="0" applyNumberFormat="1" applyFont="1" applyFill="1" applyBorder="1" applyAlignment="1" applyProtection="1">
      <alignment horizontal="left" vertical="top" wrapText="1"/>
      <protection hidden="1"/>
    </xf>
    <xf numFmtId="0" fontId="28" fillId="0" borderId="55" xfId="0" applyNumberFormat="1" applyFont="1" applyFill="1" applyBorder="1" applyAlignment="1" applyProtection="1">
      <alignment horizontal="center" vertical="top"/>
    </xf>
    <xf numFmtId="165" fontId="28" fillId="0" borderId="55" xfId="0" applyNumberFormat="1" applyFont="1" applyFill="1" applyBorder="1" applyAlignment="1" applyProtection="1">
      <alignment horizontal="center" vertical="top"/>
    </xf>
    <xf numFmtId="0" fontId="28" fillId="0" borderId="55" xfId="0" applyNumberFormat="1" applyFont="1" applyFill="1" applyBorder="1" applyAlignment="1" applyProtection="1">
      <alignment vertical="top"/>
    </xf>
    <xf numFmtId="49" fontId="29" fillId="5" borderId="7" xfId="0" applyNumberFormat="1" applyFont="1" applyFill="1" applyBorder="1" applyAlignment="1" applyProtection="1">
      <alignment horizontal="center" vertical="top"/>
      <protection hidden="1"/>
    </xf>
    <xf numFmtId="165" fontId="29" fillId="5" borderId="7" xfId="0" applyNumberFormat="1" applyFont="1" applyFill="1" applyBorder="1" applyAlignment="1" applyProtection="1">
      <alignment horizontal="center" vertical="top"/>
      <protection hidden="1"/>
    </xf>
    <xf numFmtId="165" fontId="29" fillId="5" borderId="16" xfId="0" applyNumberFormat="1" applyFont="1" applyFill="1" applyBorder="1" applyAlignment="1" applyProtection="1">
      <alignment horizontal="center" vertical="top" wrapText="1"/>
      <protection hidden="1"/>
    </xf>
    <xf numFmtId="165" fontId="29" fillId="5" borderId="16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9" xfId="0" applyNumberFormat="1" applyFont="1" applyFill="1" applyBorder="1" applyAlignment="1" applyProtection="1">
      <alignment horizontal="center" vertical="top"/>
      <protection hidden="1"/>
    </xf>
    <xf numFmtId="165" fontId="29" fillId="5" borderId="9" xfId="0" applyNumberFormat="1" applyFont="1" applyFill="1" applyBorder="1" applyAlignment="1" applyProtection="1">
      <alignment horizontal="center" vertical="top"/>
      <protection hidden="1"/>
    </xf>
    <xf numFmtId="165" fontId="29" fillId="5" borderId="1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7" xfId="0" applyNumberFormat="1" applyFont="1" applyFill="1" applyBorder="1" applyAlignment="1" applyProtection="1">
      <alignment horizontal="left" vertical="top" wrapText="1"/>
      <protection hidden="1"/>
    </xf>
    <xf numFmtId="0" fontId="28" fillId="0" borderId="5" xfId="0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 applyProtection="1">
      <alignment horizontal="left" vertical="top"/>
      <protection hidden="1"/>
    </xf>
    <xf numFmtId="49" fontId="24" fillId="0" borderId="2" xfId="0" applyNumberFormat="1" applyFont="1" applyFill="1" applyBorder="1" applyAlignment="1" applyProtection="1">
      <alignment horizontal="center" vertical="top"/>
      <protection hidden="1"/>
    </xf>
    <xf numFmtId="0" fontId="20" fillId="0" borderId="34" xfId="0" applyNumberFormat="1" applyFont="1" applyFill="1" applyBorder="1" applyAlignment="1" applyProtection="1">
      <alignment horizontal="center" vertical="top"/>
    </xf>
    <xf numFmtId="165" fontId="20" fillId="0" borderId="34" xfId="0" applyNumberFormat="1" applyFont="1" applyFill="1" applyBorder="1" applyAlignment="1" applyProtection="1">
      <alignment horizontal="center" vertical="top"/>
    </xf>
    <xf numFmtId="0" fontId="20" fillId="0" borderId="34" xfId="0" applyNumberFormat="1" applyFont="1" applyFill="1" applyBorder="1" applyAlignment="1" applyProtection="1">
      <alignment vertical="top"/>
    </xf>
    <xf numFmtId="165" fontId="24" fillId="0" borderId="19" xfId="0" applyNumberFormat="1" applyFont="1" applyFill="1" applyBorder="1" applyAlignment="1" applyProtection="1">
      <alignment horizontal="center" vertical="top"/>
      <protection hidden="1"/>
    </xf>
    <xf numFmtId="166" fontId="24" fillId="0" borderId="19" xfId="0" applyNumberFormat="1" applyFont="1" applyFill="1" applyBorder="1" applyAlignment="1" applyProtection="1">
      <alignment horizontal="center" vertical="top"/>
      <protection hidden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7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7" fillId="0" borderId="2" xfId="0" applyNumberFormat="1" applyFont="1" applyFill="1" applyBorder="1" applyAlignment="1" applyProtection="1">
      <alignment horizontal="left" vertical="top" wrapText="1"/>
      <protection hidden="1"/>
    </xf>
    <xf numFmtId="49" fontId="27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7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top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7" xfId="2" applyNumberFormat="1" applyFont="1" applyFill="1" applyBorder="1" applyAlignment="1" applyProtection="1">
      <alignment horizontal="left" vertical="top" wrapText="1"/>
    </xf>
    <xf numFmtId="49" fontId="29" fillId="3" borderId="7" xfId="0" applyNumberFormat="1" applyFont="1" applyFill="1" applyBorder="1" applyAlignment="1" applyProtection="1">
      <alignment horizontal="left" vertical="top" wrapText="1"/>
      <protection hidden="1"/>
    </xf>
    <xf numFmtId="49" fontId="27" fillId="0" borderId="11" xfId="0" applyNumberFormat="1" applyFont="1" applyFill="1" applyBorder="1" applyAlignment="1" applyProtection="1">
      <alignment horizontal="center" vertical="top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>
      <alignment vertical="top"/>
    </xf>
    <xf numFmtId="49" fontId="29" fillId="0" borderId="11" xfId="0" applyNumberFormat="1" applyFont="1" applyFill="1" applyBorder="1" applyAlignment="1" applyProtection="1">
      <alignment vertical="top" wrapText="1"/>
      <protection hidden="1"/>
    </xf>
    <xf numFmtId="0" fontId="29" fillId="0" borderId="7" xfId="0" applyFont="1" applyBorder="1" applyAlignment="1">
      <alignment horizontal="left" vertical="top" wrapText="1"/>
    </xf>
    <xf numFmtId="2" fontId="28" fillId="10" borderId="7" xfId="0" applyNumberFormat="1" applyFont="1" applyFill="1" applyBorder="1" applyAlignment="1" applyProtection="1">
      <alignment horizontal="center" vertical="top" wrapText="1"/>
      <protection hidden="1"/>
    </xf>
    <xf numFmtId="2" fontId="29" fillId="10" borderId="24" xfId="0" applyNumberFormat="1" applyFont="1" applyFill="1" applyBorder="1" applyAlignment="1" applyProtection="1">
      <alignment horizontal="center" vertical="top" wrapText="1"/>
      <protection hidden="1"/>
    </xf>
    <xf numFmtId="49" fontId="27" fillId="5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1" xfId="0" applyNumberFormat="1" applyFont="1" applyFill="1" applyBorder="1" applyAlignment="1" applyProtection="1">
      <alignment vertical="top" wrapText="1"/>
      <protection hidden="1"/>
    </xf>
    <xf numFmtId="49" fontId="29" fillId="0" borderId="11" xfId="0" applyNumberFormat="1" applyFont="1" applyFill="1" applyBorder="1" applyAlignment="1">
      <alignment vertical="top"/>
    </xf>
    <xf numFmtId="166" fontId="29" fillId="5" borderId="16" xfId="0" applyNumberFormat="1" applyFont="1" applyFill="1" applyBorder="1" applyAlignment="1" applyProtection="1">
      <alignment horizontal="center" vertical="top" wrapText="1"/>
      <protection hidden="1"/>
    </xf>
    <xf numFmtId="49" fontId="28" fillId="3" borderId="7" xfId="0" applyNumberFormat="1" applyFont="1" applyFill="1" applyBorder="1" applyAlignment="1" applyProtection="1">
      <alignment horizontal="left" vertical="top" wrapText="1"/>
      <protection hidden="1"/>
    </xf>
    <xf numFmtId="166" fontId="28" fillId="5" borderId="16" xfId="0" applyNumberFormat="1" applyFont="1" applyFill="1" applyBorder="1" applyAlignment="1" applyProtection="1">
      <alignment horizontal="center" vertical="top" wrapText="1"/>
      <protection hidden="1"/>
    </xf>
    <xf numFmtId="166" fontId="28" fillId="5" borderId="16" xfId="0" applyNumberFormat="1" applyFont="1" applyFill="1" applyBorder="1" applyAlignment="1" applyProtection="1">
      <alignment horizontal="center" vertical="top"/>
      <protection hidden="1"/>
    </xf>
    <xf numFmtId="49" fontId="28" fillId="0" borderId="11" xfId="0" applyNumberFormat="1" applyFont="1" applyFill="1" applyBorder="1" applyAlignment="1" applyProtection="1">
      <alignment vertical="top"/>
      <protection hidden="1"/>
    </xf>
    <xf numFmtId="49" fontId="29" fillId="0" borderId="11" xfId="0" applyNumberFormat="1" applyFont="1" applyFill="1" applyBorder="1" applyAlignment="1" applyProtection="1">
      <alignment vertical="top"/>
      <protection hidden="1"/>
    </xf>
    <xf numFmtId="165" fontId="28" fillId="0" borderId="49" xfId="0" applyNumberFormat="1" applyFont="1" applyFill="1" applyBorder="1" applyAlignment="1" applyProtection="1">
      <alignment horizontal="center" vertical="top" wrapText="1"/>
      <protection hidden="1"/>
    </xf>
    <xf numFmtId="165" fontId="28" fillId="0" borderId="33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2" xfId="0" applyNumberFormat="1" applyFont="1" applyFill="1" applyBorder="1" applyAlignment="1" applyProtection="1">
      <alignment vertical="top" wrapText="1"/>
      <protection hidden="1"/>
    </xf>
    <xf numFmtId="166" fontId="28" fillId="5" borderId="16" xfId="0" applyNumberFormat="1" applyFont="1" applyFill="1" applyBorder="1" applyAlignment="1">
      <alignment horizontal="center" vertical="top" wrapText="1"/>
    </xf>
    <xf numFmtId="49" fontId="28" fillId="0" borderId="7" xfId="0" applyNumberFormat="1" applyFont="1" applyFill="1" applyBorder="1" applyAlignment="1" applyProtection="1">
      <alignment vertical="top" wrapText="1"/>
      <protection hidden="1"/>
    </xf>
    <xf numFmtId="49" fontId="29" fillId="0" borderId="7" xfId="0" applyNumberFormat="1" applyFont="1" applyFill="1" applyBorder="1" applyAlignment="1" applyProtection="1">
      <alignment vertical="top" wrapText="1"/>
      <protection hidden="1"/>
    </xf>
    <xf numFmtId="49" fontId="29" fillId="0" borderId="13" xfId="0" applyNumberFormat="1" applyFont="1" applyFill="1" applyBorder="1" applyAlignment="1" applyProtection="1">
      <alignment vertical="top" wrapText="1"/>
      <protection hidden="1"/>
    </xf>
    <xf numFmtId="49" fontId="29" fillId="0" borderId="13" xfId="0" applyNumberFormat="1" applyFont="1" applyFill="1" applyBorder="1" applyAlignment="1" applyProtection="1">
      <alignment horizontal="left" vertical="top" wrapText="1"/>
      <protection hidden="1"/>
    </xf>
    <xf numFmtId="166" fontId="29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" xfId="0" applyNumberFormat="1" applyFont="1" applyFill="1" applyBorder="1" applyAlignment="1" applyProtection="1">
      <alignment vertical="top" wrapText="1"/>
      <protection hidden="1"/>
    </xf>
    <xf numFmtId="166" fontId="28" fillId="5" borderId="19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" xfId="0" applyNumberFormat="1" applyFont="1" applyFill="1" applyBorder="1" applyAlignment="1" applyProtection="1">
      <alignment vertical="top" wrapText="1"/>
      <protection hidden="1"/>
    </xf>
    <xf numFmtId="166" fontId="28" fillId="5" borderId="18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2" xfId="0" applyNumberFormat="1" applyFont="1" applyFill="1" applyBorder="1" applyAlignment="1" applyProtection="1">
      <alignment horizontal="justify" vertical="top" wrapText="1"/>
      <protection hidden="1"/>
    </xf>
    <xf numFmtId="49" fontId="28" fillId="0" borderId="5" xfId="0" applyNumberFormat="1" applyFont="1" applyFill="1" applyBorder="1" applyAlignment="1" applyProtection="1">
      <alignment vertical="top" wrapText="1"/>
      <protection hidden="1"/>
    </xf>
    <xf numFmtId="12" fontId="28" fillId="0" borderId="5" xfId="0" applyNumberFormat="1" applyFont="1" applyFill="1" applyBorder="1" applyAlignment="1" applyProtection="1">
      <alignment horizontal="center" vertical="top" wrapText="1"/>
      <protection hidden="1"/>
    </xf>
    <xf numFmtId="12" fontId="29" fillId="0" borderId="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2" xfId="0" applyNumberFormat="1" applyFont="1" applyFill="1" applyBorder="1" applyAlignment="1" applyProtection="1">
      <alignment vertical="top" wrapText="1"/>
      <protection hidden="1"/>
    </xf>
    <xf numFmtId="166" fontId="28" fillId="5" borderId="51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3" xfId="0" applyNumberFormat="1" applyFont="1" applyFill="1" applyBorder="1" applyAlignment="1" applyProtection="1">
      <alignment vertical="top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top" wrapText="1"/>
      <protection hidden="1"/>
    </xf>
    <xf numFmtId="166" fontId="29" fillId="5" borderId="54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2" xfId="7" applyNumberFormat="1" applyFont="1" applyFill="1" applyBorder="1" applyAlignment="1" applyProtection="1">
      <alignment horizontal="justify" vertical="top" wrapText="1"/>
    </xf>
    <xf numFmtId="49" fontId="28" fillId="0" borderId="2" xfId="7" applyNumberFormat="1" applyFont="1" applyFill="1" applyBorder="1" applyAlignment="1" applyProtection="1">
      <alignment horizontal="center" vertical="top" wrapText="1"/>
    </xf>
    <xf numFmtId="49" fontId="29" fillId="0" borderId="4" xfId="0" applyNumberFormat="1" applyFont="1" applyFill="1" applyBorder="1" applyAlignment="1" applyProtection="1">
      <alignment vertical="top" wrapText="1"/>
      <protection hidden="1"/>
    </xf>
    <xf numFmtId="49" fontId="29" fillId="0" borderId="5" xfId="7" applyNumberFormat="1" applyFont="1" applyFill="1" applyBorder="1" applyAlignment="1" applyProtection="1">
      <alignment horizontal="justify" vertical="top" wrapText="1"/>
    </xf>
    <xf numFmtId="49" fontId="29" fillId="0" borderId="15" xfId="7" applyNumberFormat="1" applyFont="1" applyFill="1" applyBorder="1" applyAlignment="1" applyProtection="1">
      <alignment horizontal="center" vertical="top" wrapText="1"/>
    </xf>
    <xf numFmtId="49" fontId="29" fillId="0" borderId="15" xfId="7" applyNumberFormat="1" applyFont="1" applyFill="1" applyBorder="1" applyAlignment="1" applyProtection="1">
      <alignment horizontal="center" vertical="top"/>
    </xf>
    <xf numFmtId="166" fontId="29" fillId="5" borderId="21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13" xfId="7" applyNumberFormat="1" applyFont="1" applyFill="1" applyBorder="1" applyAlignment="1" applyProtection="1">
      <alignment horizontal="center" vertical="top" wrapText="1"/>
    </xf>
    <xf numFmtId="49" fontId="29" fillId="0" borderId="5" xfId="7" applyNumberFormat="1" applyFont="1" applyFill="1" applyBorder="1" applyAlignment="1" applyProtection="1">
      <alignment horizontal="center" vertical="top" wrapText="1"/>
    </xf>
    <xf numFmtId="166" fontId="29" fillId="5" borderId="18" xfId="0" applyNumberFormat="1" applyFont="1" applyFill="1" applyBorder="1" applyAlignment="1" applyProtection="1">
      <alignment horizontal="center" vertical="top" wrapText="1"/>
      <protection hidden="1"/>
    </xf>
    <xf numFmtId="49" fontId="28" fillId="5" borderId="1" xfId="0" applyNumberFormat="1" applyFont="1" applyFill="1" applyBorder="1" applyAlignment="1" applyProtection="1">
      <alignment vertical="top" wrapText="1"/>
      <protection hidden="1"/>
    </xf>
    <xf numFmtId="49" fontId="29" fillId="0" borderId="4" xfId="2" applyNumberFormat="1" applyFont="1" applyFill="1" applyBorder="1" applyAlignment="1" applyProtection="1">
      <alignment horizontal="left" vertical="top"/>
    </xf>
    <xf numFmtId="166" fontId="29" fillId="5" borderId="18" xfId="2" applyNumberFormat="1" applyFont="1" applyFill="1" applyBorder="1" applyAlignment="1" applyProtection="1">
      <alignment horizontal="center" vertical="top"/>
    </xf>
    <xf numFmtId="49" fontId="29" fillId="0" borderId="11" xfId="2" applyNumberFormat="1" applyFont="1" applyFill="1" applyBorder="1" applyAlignment="1" applyProtection="1">
      <alignment vertical="top"/>
    </xf>
    <xf numFmtId="49" fontId="29" fillId="0" borderId="7" xfId="2" applyNumberFormat="1" applyFont="1" applyFill="1" applyBorder="1" applyAlignment="1" applyProtection="1">
      <alignment horizontal="center" vertical="top" wrapText="1"/>
    </xf>
    <xf numFmtId="166" fontId="29" fillId="5" borderId="16" xfId="2" applyNumberFormat="1" applyFont="1" applyFill="1" applyBorder="1" applyAlignment="1" applyProtection="1">
      <alignment horizontal="center" vertical="top"/>
    </xf>
    <xf numFmtId="12" fontId="29" fillId="0" borderId="7" xfId="2" applyNumberFormat="1" applyFont="1" applyFill="1" applyBorder="1" applyAlignment="1" applyProtection="1">
      <alignment horizontal="center" vertical="top" wrapText="1"/>
    </xf>
    <xf numFmtId="49" fontId="29" fillId="0" borderId="12" xfId="2" applyNumberFormat="1" applyFont="1" applyFill="1" applyBorder="1" applyAlignment="1" applyProtection="1">
      <alignment vertical="top"/>
    </xf>
    <xf numFmtId="12" fontId="29" fillId="0" borderId="13" xfId="2" applyNumberFormat="1" applyFont="1" applyFill="1" applyBorder="1" applyAlignment="1" applyProtection="1">
      <alignment horizontal="center" vertical="top" wrapText="1"/>
    </xf>
    <xf numFmtId="49" fontId="29" fillId="0" borderId="4" xfId="2" applyNumberFormat="1" applyFont="1" applyFill="1" applyBorder="1" applyAlignment="1" applyProtection="1">
      <alignment vertical="top"/>
    </xf>
    <xf numFmtId="49" fontId="29" fillId="0" borderId="5" xfId="2" applyNumberFormat="1" applyFont="1" applyFill="1" applyBorder="1" applyAlignment="1" applyProtection="1">
      <alignment horizontal="center" vertical="top" wrapText="1"/>
    </xf>
    <xf numFmtId="49" fontId="29" fillId="0" borderId="14" xfId="2" applyNumberFormat="1" applyFont="1" applyFill="1" applyBorder="1" applyAlignment="1" applyProtection="1">
      <alignment vertical="top"/>
    </xf>
    <xf numFmtId="49" fontId="29" fillId="0" borderId="13" xfId="2" applyNumberFormat="1" applyFont="1" applyFill="1" applyBorder="1" applyAlignment="1" applyProtection="1">
      <alignment horizontal="center" vertical="top" wrapText="1"/>
    </xf>
    <xf numFmtId="166" fontId="29" fillId="5" borderId="20" xfId="2" applyNumberFormat="1" applyFont="1" applyFill="1" applyBorder="1" applyAlignment="1" applyProtection="1">
      <alignment horizontal="center" vertical="top"/>
    </xf>
    <xf numFmtId="165" fontId="29" fillId="0" borderId="18" xfId="0" applyNumberFormat="1" applyFont="1" applyFill="1" applyBorder="1" applyAlignment="1" applyProtection="1">
      <alignment horizontal="center" vertical="top" wrapText="1"/>
      <protection hidden="1"/>
    </xf>
    <xf numFmtId="166" fontId="28" fillId="5" borderId="8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7" xfId="7" applyNumberFormat="1" applyFont="1" applyFill="1" applyBorder="1" applyAlignment="1" applyProtection="1">
      <alignment horizontal="justify" vertical="top" wrapText="1"/>
    </xf>
    <xf numFmtId="12" fontId="29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12" xfId="0" applyNumberFormat="1" applyFont="1" applyFill="1" applyBorder="1" applyAlignment="1" applyProtection="1">
      <alignment vertical="top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top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28" fillId="5" borderId="12" xfId="0" applyNumberFormat="1" applyFont="1" applyFill="1" applyBorder="1" applyAlignment="1" applyProtection="1">
      <alignment vertical="top" wrapText="1"/>
      <protection hidden="1"/>
    </xf>
    <xf numFmtId="49" fontId="28" fillId="5" borderId="7" xfId="0" applyNumberFormat="1" applyFont="1" applyFill="1" applyBorder="1" applyAlignment="1" applyProtection="1">
      <alignment horizontal="left" vertical="top" wrapText="1"/>
      <protection hidden="1"/>
    </xf>
    <xf numFmtId="0" fontId="28" fillId="5" borderId="0" xfId="0" applyNumberFormat="1" applyFont="1" applyFill="1" applyBorder="1" applyAlignment="1" applyProtection="1">
      <alignment horizontal="center" vertical="top"/>
    </xf>
    <xf numFmtId="165" fontId="28" fillId="5" borderId="0" xfId="0" applyNumberFormat="1" applyFont="1" applyFill="1" applyBorder="1" applyAlignment="1" applyProtection="1">
      <alignment horizontal="center" vertical="top"/>
    </xf>
    <xf numFmtId="0" fontId="28" fillId="5" borderId="0" xfId="0" applyNumberFormat="1" applyFont="1" applyFill="1" applyBorder="1" applyAlignment="1" applyProtection="1">
      <alignment vertical="top"/>
    </xf>
    <xf numFmtId="165" fontId="28" fillId="5" borderId="20" xfId="0" applyNumberFormat="1" applyFont="1" applyFill="1" applyBorder="1" applyAlignment="1" applyProtection="1">
      <alignment horizontal="center" vertical="top" wrapText="1"/>
      <protection hidden="1"/>
    </xf>
    <xf numFmtId="165" fontId="28" fillId="5" borderId="33" xfId="0" applyNumberFormat="1" applyFont="1" applyFill="1" applyBorder="1" applyAlignment="1" applyProtection="1">
      <alignment horizontal="center" vertical="top" wrapText="1"/>
      <protection hidden="1"/>
    </xf>
    <xf numFmtId="49" fontId="29" fillId="5" borderId="11" xfId="0" applyNumberFormat="1" applyFont="1" applyFill="1" applyBorder="1" applyAlignment="1">
      <alignment vertical="top"/>
    </xf>
    <xf numFmtId="49" fontId="29" fillId="5" borderId="7" xfId="0" applyNumberFormat="1" applyFont="1" applyFill="1" applyBorder="1" applyAlignment="1" applyProtection="1">
      <alignment horizontal="left" vertical="top" wrapText="1"/>
      <protection hidden="1"/>
    </xf>
    <xf numFmtId="166" fontId="29" fillId="5" borderId="16" xfId="0" applyNumberFormat="1" applyFont="1" applyFill="1" applyBorder="1" applyAlignment="1" applyProtection="1">
      <alignment horizontal="center" vertical="top"/>
      <protection hidden="1"/>
    </xf>
    <xf numFmtId="49" fontId="29" fillId="5" borderId="7" xfId="2" applyNumberFormat="1" applyFont="1" applyFill="1" applyBorder="1" applyAlignment="1" applyProtection="1">
      <alignment horizontal="justify" vertical="top" wrapText="1"/>
    </xf>
    <xf numFmtId="49" fontId="29" fillId="5" borderId="7" xfId="0" applyNumberFormat="1" applyFont="1" applyFill="1" applyBorder="1" applyAlignment="1">
      <alignment vertical="top"/>
    </xf>
    <xf numFmtId="166" fontId="29" fillId="5" borderId="17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7" xfId="0" applyNumberFormat="1" applyFont="1" applyFill="1" applyBorder="1" applyAlignment="1" applyProtection="1">
      <alignment vertical="top" wrapText="1"/>
      <protection hidden="1"/>
    </xf>
    <xf numFmtId="166" fontId="28" fillId="5" borderId="48" xfId="0" applyNumberFormat="1" applyFont="1" applyFill="1" applyBorder="1" applyAlignment="1" applyProtection="1">
      <alignment horizontal="center" vertical="top" wrapText="1"/>
      <protection hidden="1"/>
    </xf>
    <xf numFmtId="49" fontId="29" fillId="0" borderId="5" xfId="0" applyNumberFormat="1" applyFont="1" applyFill="1" applyBorder="1" applyAlignment="1" applyProtection="1">
      <alignment horizontal="left" vertical="top" wrapText="1"/>
      <protection hidden="1"/>
    </xf>
    <xf numFmtId="49" fontId="28" fillId="0" borderId="7" xfId="2" applyNumberFormat="1" applyFont="1" applyFill="1" applyBorder="1" applyAlignment="1" applyProtection="1">
      <alignment horizontal="justify" vertical="top"/>
    </xf>
    <xf numFmtId="166" fontId="28" fillId="5" borderId="16" xfId="3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  <protection hidden="1"/>
    </xf>
    <xf numFmtId="49" fontId="29" fillId="0" borderId="13" xfId="2" applyNumberFormat="1" applyFont="1" applyFill="1" applyBorder="1" applyAlignment="1" applyProtection="1">
      <alignment horizontal="left" vertical="top" wrapText="1"/>
    </xf>
    <xf numFmtId="49" fontId="29" fillId="0" borderId="7" xfId="2" applyNumberFormat="1" applyFont="1" applyFill="1" applyBorder="1" applyAlignment="1" applyProtection="1">
      <alignment horizontal="left" vertical="top" wrapText="1"/>
    </xf>
    <xf numFmtId="49" fontId="29" fillId="5" borderId="7" xfId="2" applyNumberFormat="1" applyFont="1" applyFill="1" applyBorder="1" applyAlignment="1" applyProtection="1">
      <alignment horizontal="left" vertical="top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right" vertical="top"/>
    </xf>
    <xf numFmtId="0" fontId="24" fillId="0" borderId="7" xfId="0" applyNumberFormat="1" applyFont="1" applyFill="1" applyBorder="1" applyAlignment="1" applyProtection="1">
      <alignment vertical="center" wrapText="1"/>
    </xf>
    <xf numFmtId="166" fontId="24" fillId="0" borderId="7" xfId="0" applyNumberFormat="1" applyFont="1" applyFill="1" applyBorder="1" applyAlignment="1" applyProtection="1">
      <alignment horizontal="center" vertical="top" wrapText="1"/>
    </xf>
    <xf numFmtId="166" fontId="24" fillId="0" borderId="7" xfId="0" applyNumberFormat="1" applyFont="1" applyFill="1" applyBorder="1" applyAlignment="1" applyProtection="1">
      <alignment horizontal="center" vertical="top"/>
    </xf>
    <xf numFmtId="166" fontId="33" fillId="0" borderId="7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33" fillId="0" borderId="7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7" xr:uid="{00000000-0005-0000-0000-000003000000}"/>
    <cellStyle name="Обычный 3" xfId="3" xr:uid="{00000000-0005-0000-0000-000004000000}"/>
    <cellStyle name="Обычный 3 2" xfId="8" xr:uid="{00000000-0005-0000-0000-000005000000}"/>
    <cellStyle name="Обычный 4" xfId="4" xr:uid="{00000000-0005-0000-0000-000006000000}"/>
    <cellStyle name="Обычный 5" xfId="5" xr:uid="{00000000-0005-0000-0000-000007000000}"/>
    <cellStyle name="Обычный 6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0;&#1057;&#1055;%20&#1073;&#1102;&#1076;&#1078;&#1077;&#1090;%20&#1085;&#1072;%202020%20&#1075;&#1086;&#1076;/&#1073;&#1102;&#1076;&#1078;&#1077;&#1090;%20&#1085;&#1072;%202020%20&#1075;&#1086;&#1076;/&#1090;&#1088;&#1077;&#1090;&#1100;&#1077;%20&#1095;&#1090;&#1077;&#1085;&#1080;&#1077;/&#1073;&#1102;&#1076;&#1078;&#1077;&#1090;%20&#1085;&#1072;%202020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/>
      <sheetData sheetId="1"/>
      <sheetData sheetId="2">
        <row r="50">
          <cell r="J50">
            <v>117531.2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612"/>
      <c r="G1" s="613"/>
      <c r="H1" s="613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3.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43"/>
    <col min="20" max="16384" width="9.140625" style="2"/>
  </cols>
  <sheetData>
    <row r="1" spans="1:19" ht="21" customHeight="1">
      <c r="A1" s="120" t="s">
        <v>214</v>
      </c>
      <c r="B1" s="121"/>
      <c r="C1" s="616" t="s">
        <v>304</v>
      </c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381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382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</row>
    <row r="5" spans="1:19" ht="22.5" customHeight="1">
      <c r="A5" s="614" t="s">
        <v>374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</row>
    <row r="6" spans="1:19" ht="27.6" customHeight="1">
      <c r="A6" s="614" t="s">
        <v>383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15" t="s">
        <v>370</v>
      </c>
      <c r="P7" s="615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276</v>
      </c>
      <c r="H8" s="127" t="s">
        <v>300</v>
      </c>
      <c r="I8" s="127" t="s">
        <v>249</v>
      </c>
      <c r="J8" s="127" t="s">
        <v>302</v>
      </c>
      <c r="K8" s="128" t="s">
        <v>246</v>
      </c>
      <c r="L8" s="129" t="s">
        <v>250</v>
      </c>
      <c r="M8" s="130" t="s">
        <v>366</v>
      </c>
      <c r="N8" s="130" t="s">
        <v>367</v>
      </c>
      <c r="O8" s="130" t="s">
        <v>368</v>
      </c>
      <c r="P8" s="130" t="s">
        <v>369</v>
      </c>
      <c r="S8" s="244"/>
    </row>
    <row r="9" spans="1:19" s="3" customFormat="1" ht="16.5" thickBot="1">
      <c r="A9" s="131" t="s">
        <v>2</v>
      </c>
      <c r="B9" s="132" t="s">
        <v>16</v>
      </c>
      <c r="C9" s="133" t="s">
        <v>316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45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46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47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47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47"/>
    </row>
    <row r="14" spans="1:19" s="6" customFormat="1" ht="39.950000000000003" customHeight="1">
      <c r="A14" s="147" t="s">
        <v>63</v>
      </c>
      <c r="B14" s="148" t="s">
        <v>277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47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47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47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47"/>
    </row>
    <row r="18" spans="1:19" s="6" customFormat="1" ht="39.950000000000003" customHeight="1">
      <c r="A18" s="147" t="s">
        <v>161</v>
      </c>
      <c r="B18" s="148" t="s">
        <v>245</v>
      </c>
      <c r="C18" s="149" t="s">
        <v>305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47"/>
    </row>
    <row r="19" spans="1:19" s="6" customFormat="1" ht="39.950000000000003" customHeight="1">
      <c r="A19" s="147" t="s">
        <v>177</v>
      </c>
      <c r="B19" s="148" t="s">
        <v>200</v>
      </c>
      <c r="C19" s="149" t="s">
        <v>305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47"/>
    </row>
    <row r="20" spans="1:19" s="4" customFormat="1" ht="45" customHeight="1" thickBot="1">
      <c r="A20" s="147" t="s">
        <v>231</v>
      </c>
      <c r="B20" s="148" t="s">
        <v>384</v>
      </c>
      <c r="C20" s="149" t="s">
        <v>385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46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47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47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47"/>
    </row>
    <row r="25" spans="1:19" s="6" customFormat="1" ht="30" hidden="1" customHeight="1">
      <c r="A25" s="163"/>
      <c r="B25" s="164" t="s">
        <v>292</v>
      </c>
      <c r="C25" s="165" t="s">
        <v>293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47"/>
    </row>
    <row r="26" spans="1:19" s="6" customFormat="1" ht="57.75" hidden="1" customHeight="1">
      <c r="A26" s="163"/>
      <c r="B26" s="164" t="s">
        <v>294</v>
      </c>
      <c r="C26" s="165" t="s">
        <v>295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47"/>
    </row>
    <row r="27" spans="1:19" s="6" customFormat="1" ht="36" hidden="1" customHeight="1">
      <c r="A27" s="163"/>
      <c r="B27" s="164" t="s">
        <v>296</v>
      </c>
      <c r="C27" s="165" t="s">
        <v>297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47"/>
    </row>
    <row r="28" spans="1:19" s="6" customFormat="1" ht="51" hidden="1">
      <c r="A28" s="163"/>
      <c r="B28" s="164" t="s">
        <v>298</v>
      </c>
      <c r="C28" s="165" t="s">
        <v>299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47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47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47"/>
    </row>
    <row r="31" spans="1:19" s="6" customFormat="1" ht="84" customHeight="1">
      <c r="A31" s="147" t="s">
        <v>140</v>
      </c>
      <c r="B31" s="166" t="s">
        <v>278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47"/>
    </row>
    <row r="32" spans="1:19" s="6" customFormat="1" ht="65.099999999999994" customHeight="1">
      <c r="A32" s="147" t="s">
        <v>279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47"/>
    </row>
    <row r="33" spans="1:19" s="6" customFormat="1" ht="31.5" customHeight="1">
      <c r="A33" s="147" t="s">
        <v>280</v>
      </c>
      <c r="B33" s="166" t="s">
        <v>281</v>
      </c>
      <c r="C33" s="149" t="s">
        <v>317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47"/>
    </row>
    <row r="34" spans="1:19" s="6" customFormat="1" ht="77.25" customHeight="1">
      <c r="A34" s="147" t="s">
        <v>282</v>
      </c>
      <c r="B34" s="166" t="s">
        <v>283</v>
      </c>
      <c r="C34" s="149" t="s">
        <v>391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47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47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47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48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48"/>
    </row>
    <row r="39" spans="1:19" s="5" customFormat="1" ht="43.5" customHeight="1">
      <c r="A39" s="177" t="s">
        <v>284</v>
      </c>
      <c r="B39" s="172" t="s">
        <v>57</v>
      </c>
      <c r="C39" s="178" t="s">
        <v>375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48"/>
    </row>
    <row r="40" spans="1:19" s="5" customFormat="1" ht="31.5" customHeight="1">
      <c r="A40" s="181" t="s">
        <v>68</v>
      </c>
      <c r="B40" s="166" t="s">
        <v>376</v>
      </c>
      <c r="C40" s="182" t="s">
        <v>377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41">
        <f>(J9+J50)*0.233</f>
        <v>21211.807399999998</v>
      </c>
      <c r="S40" s="248"/>
    </row>
    <row r="41" spans="1:19" s="5" customFormat="1" ht="45" customHeight="1">
      <c r="A41" s="181" t="s">
        <v>69</v>
      </c>
      <c r="B41" s="166" t="s">
        <v>378</v>
      </c>
      <c r="C41" s="183" t="s">
        <v>379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48"/>
    </row>
    <row r="42" spans="1:19" s="4" customFormat="1" ht="73.5" customHeight="1">
      <c r="A42" s="181" t="s">
        <v>70</v>
      </c>
      <c r="B42" s="166" t="s">
        <v>380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46"/>
    </row>
    <row r="43" spans="1:19" s="5" customFormat="1" ht="24.75" hidden="1" customHeight="1" thickBot="1">
      <c r="A43" s="139" t="s">
        <v>284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48"/>
    </row>
    <row r="44" spans="1:19" s="5" customFormat="1" ht="30" customHeight="1">
      <c r="A44" s="147" t="s">
        <v>387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48"/>
    </row>
    <row r="45" spans="1:19" s="5" customFormat="1" ht="57" customHeight="1">
      <c r="A45" s="147" t="s">
        <v>388</v>
      </c>
      <c r="B45" s="166" t="s">
        <v>53</v>
      </c>
      <c r="C45" s="189" t="s">
        <v>386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48"/>
    </row>
    <row r="46" spans="1:19" s="4" customFormat="1" ht="53.25" customHeight="1" thickBot="1">
      <c r="A46" s="147" t="s">
        <v>389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46"/>
    </row>
    <row r="47" spans="1:19" s="6" customFormat="1" ht="61.5" hidden="1" customHeight="1" thickBot="1">
      <c r="A47" s="147" t="s">
        <v>390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47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47"/>
    </row>
    <row r="49" spans="1:19" s="6" customFormat="1" ht="42.75" customHeight="1" thickBot="1">
      <c r="A49" s="139">
        <v>5</v>
      </c>
      <c r="B49" s="140" t="s">
        <v>152</v>
      </c>
      <c r="C49" s="141" t="s">
        <v>318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47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48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48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48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319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48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47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320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285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272</v>
      </c>
      <c r="B59" s="148" t="s">
        <v>132</v>
      </c>
      <c r="C59" s="216" t="s">
        <v>286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287</v>
      </c>
      <c r="B60" s="148" t="s">
        <v>129</v>
      </c>
      <c r="C60" s="216" t="s">
        <v>288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321</v>
      </c>
      <c r="B61" s="148" t="s">
        <v>84</v>
      </c>
      <c r="C61" s="216" t="s">
        <v>289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290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322</v>
      </c>
      <c r="B64" s="148" t="s">
        <v>247</v>
      </c>
      <c r="C64" s="149" t="s">
        <v>291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2"/>
  <sheetViews>
    <sheetView workbookViewId="0">
      <selection activeCell="A10" sqref="A10"/>
    </sheetView>
  </sheetViews>
  <sheetFormatPr defaultColWidth="9.140625"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240"/>
      <c r="B1" s="252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268" t="s">
        <v>599</v>
      </c>
      <c r="K2" s="267"/>
      <c r="L2" s="267"/>
      <c r="M2" s="267"/>
      <c r="N2" s="267"/>
      <c r="O2" s="267"/>
      <c r="P2" s="267"/>
      <c r="R2" s="267"/>
      <c r="S2" s="267"/>
      <c r="T2" s="267"/>
      <c r="U2" s="267"/>
      <c r="V2" s="267"/>
      <c r="W2" s="267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26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19"/>
      <c r="C4" s="619"/>
      <c r="D4" s="619"/>
      <c r="E4" s="619"/>
      <c r="F4" s="619"/>
      <c r="G4" s="619"/>
      <c r="H4" s="619"/>
      <c r="I4" s="619"/>
      <c r="J4" s="619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18" t="s">
        <v>563</v>
      </c>
      <c r="B5" s="618"/>
      <c r="C5" s="618"/>
      <c r="D5" s="618"/>
      <c r="E5" s="618"/>
      <c r="F5" s="618"/>
      <c r="G5" s="618"/>
      <c r="H5" s="618"/>
      <c r="I5" s="618"/>
      <c r="J5" s="618"/>
    </row>
    <row r="6" spans="1:23" ht="27" customHeight="1">
      <c r="A6" s="618"/>
      <c r="B6" s="618"/>
      <c r="C6" s="618"/>
      <c r="D6" s="618"/>
      <c r="E6" s="618"/>
      <c r="F6" s="618"/>
      <c r="G6" s="618"/>
      <c r="H6" s="618"/>
      <c r="I6" s="618"/>
      <c r="J6" s="618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53" t="s">
        <v>25</v>
      </c>
      <c r="B8" s="254" t="s">
        <v>26</v>
      </c>
      <c r="C8" s="256" t="s">
        <v>28</v>
      </c>
      <c r="D8" s="257" t="s">
        <v>215</v>
      </c>
      <c r="E8" s="258" t="s">
        <v>216</v>
      </c>
      <c r="F8" s="258" t="s">
        <v>212</v>
      </c>
      <c r="G8" s="257" t="s">
        <v>248</v>
      </c>
      <c r="H8" s="258" t="s">
        <v>300</v>
      </c>
      <c r="I8" s="258" t="s">
        <v>249</v>
      </c>
      <c r="J8" s="255" t="s">
        <v>506</v>
      </c>
    </row>
    <row r="9" spans="1:23" ht="20.25" customHeight="1">
      <c r="A9" s="289" t="s">
        <v>74</v>
      </c>
      <c r="B9" s="290" t="s">
        <v>14</v>
      </c>
      <c r="C9" s="290"/>
      <c r="D9" s="291" t="e">
        <f>#REF!+D11+#REF!</f>
        <v>#REF!</v>
      </c>
      <c r="E9" s="291" t="e">
        <f>#REF!+E11</f>
        <v>#REF!</v>
      </c>
      <c r="F9" s="291" t="e">
        <f>#REF!+F11</f>
        <v>#REF!</v>
      </c>
      <c r="G9" s="291" t="e">
        <f>#REF!+#REF!+#REF!</f>
        <v>#REF!</v>
      </c>
      <c r="H9" s="291" t="e">
        <f>#REF!+#REF!+#REF!</f>
        <v>#REF!</v>
      </c>
      <c r="I9" s="291" t="e">
        <f>#REF!+#REF!+#REF!</f>
        <v>#REF!</v>
      </c>
      <c r="J9" s="292">
        <f>SUM(J10:J15)</f>
        <v>15801.5</v>
      </c>
    </row>
    <row r="10" spans="1:23" ht="36" customHeight="1">
      <c r="A10" s="249" t="s">
        <v>313</v>
      </c>
      <c r="B10" s="293" t="s">
        <v>43</v>
      </c>
      <c r="C10" s="293"/>
      <c r="D10" s="294"/>
      <c r="E10" s="294"/>
      <c r="F10" s="294"/>
      <c r="G10" s="294"/>
      <c r="H10" s="294"/>
      <c r="I10" s="294"/>
      <c r="J10" s="295">
        <f>'Вед. 2020 (прил 4)'!N11</f>
        <v>1224</v>
      </c>
    </row>
    <row r="11" spans="1:23" ht="39.75" customHeight="1">
      <c r="A11" s="249" t="s">
        <v>210</v>
      </c>
      <c r="B11" s="293" t="s">
        <v>29</v>
      </c>
      <c r="C11" s="293"/>
      <c r="D11" s="294" t="e">
        <f>#REF!</f>
        <v>#REF!</v>
      </c>
      <c r="E11" s="294" t="e">
        <f>#REF!</f>
        <v>#REF!</v>
      </c>
      <c r="F11" s="294" t="e">
        <f>#REF!</f>
        <v>#REF!</v>
      </c>
      <c r="G11" s="294" t="e">
        <f>#REF!+#REF!</f>
        <v>#REF!</v>
      </c>
      <c r="H11" s="294" t="e">
        <f>#REF!+#REF!</f>
        <v>#REF!</v>
      </c>
      <c r="I11" s="294" t="e">
        <f>#REF!+#REF!</f>
        <v>#REF!</v>
      </c>
      <c r="J11" s="295">
        <f>'Вед. 2020 (прил 4)'!N15</f>
        <v>1806.8</v>
      </c>
      <c r="R11" s="266"/>
    </row>
    <row r="12" spans="1:23" ht="44.25" customHeight="1">
      <c r="A12" s="249" t="s">
        <v>252</v>
      </c>
      <c r="B12" s="293" t="s">
        <v>46</v>
      </c>
      <c r="C12" s="293"/>
      <c r="D12" s="294" t="e">
        <f>#REF!</f>
        <v>#REF!</v>
      </c>
      <c r="E12" s="294" t="e">
        <f>#REF!</f>
        <v>#REF!</v>
      </c>
      <c r="F12" s="294" t="e">
        <f>#REF!</f>
        <v>#REF!</v>
      </c>
      <c r="G12" s="294" t="e">
        <f>#REF!+#REF!+#REF!</f>
        <v>#REF!</v>
      </c>
      <c r="H12" s="294" t="e">
        <f>#REF!+#REF!+#REF!</f>
        <v>#REF!</v>
      </c>
      <c r="I12" s="294" t="e">
        <f>#REF!+#REF!+#REF!</f>
        <v>#REF!</v>
      </c>
      <c r="J12" s="295">
        <f>'Вед. 2020 (прил 4)'!N37</f>
        <v>9783.7000000000007</v>
      </c>
      <c r="L12" s="242" t="e">
        <f>J12+J10+J11-#REF!-#REF!</f>
        <v>#REF!</v>
      </c>
    </row>
    <row r="13" spans="1:23" ht="44.25" hidden="1" customHeight="1">
      <c r="A13" s="296" t="s">
        <v>547</v>
      </c>
      <c r="B13" s="293" t="s">
        <v>549</v>
      </c>
      <c r="C13" s="293"/>
      <c r="D13" s="294"/>
      <c r="E13" s="294"/>
      <c r="F13" s="294"/>
      <c r="G13" s="294"/>
      <c r="H13" s="294"/>
      <c r="I13" s="294"/>
      <c r="J13" s="295">
        <f>'Вед. 2020 (прил 4)'!N32</f>
        <v>0</v>
      </c>
      <c r="L13" s="242"/>
    </row>
    <row r="14" spans="1:23" ht="20.25" customHeight="1">
      <c r="A14" s="296" t="s">
        <v>306</v>
      </c>
      <c r="B14" s="293" t="s">
        <v>182</v>
      </c>
      <c r="C14" s="293"/>
      <c r="D14" s="294" t="e">
        <f>#REF!</f>
        <v>#REF!</v>
      </c>
      <c r="E14" s="294" t="e">
        <f>#REF!</f>
        <v>#REF!</v>
      </c>
      <c r="F14" s="294" t="e">
        <f>#REF!</f>
        <v>#REF!</v>
      </c>
      <c r="G14" s="297" t="e">
        <f>#REF!</f>
        <v>#REF!</v>
      </c>
      <c r="H14" s="297" t="e">
        <f>#REF!</f>
        <v>#REF!</v>
      </c>
      <c r="I14" s="297" t="e">
        <f>#REF!</f>
        <v>#REF!</v>
      </c>
      <c r="J14" s="295">
        <f>'Вед. 2020 (прил 4)'!N61</f>
        <v>20</v>
      </c>
    </row>
    <row r="15" spans="1:23" ht="17.25" customHeight="1">
      <c r="A15" s="296" t="s">
        <v>30</v>
      </c>
      <c r="B15" s="293" t="s">
        <v>183</v>
      </c>
      <c r="C15" s="293"/>
      <c r="D15" s="294">
        <v>100</v>
      </c>
      <c r="E15" s="294"/>
      <c r="F15" s="294">
        <v>100</v>
      </c>
      <c r="G15" s="297" t="e">
        <f>#REF!+#REF!+#REF!+#REF!+#REF!+#REF!</f>
        <v>#REF!</v>
      </c>
      <c r="H15" s="297" t="e">
        <f>#REF!+#REF!+#REF!+#REF!+#REF!+#REF!</f>
        <v>#REF!</v>
      </c>
      <c r="I15" s="297" t="e">
        <f>#REF!+#REF!+#REF!+#REF!+#REF!+#REF!</f>
        <v>#REF!</v>
      </c>
      <c r="J15" s="295">
        <f>'Вед. 2020 (прил 4)'!N65+'Вед. 2020 (прил 4)'!N27</f>
        <v>2967</v>
      </c>
    </row>
    <row r="16" spans="1:23" ht="28.5" customHeight="1">
      <c r="A16" s="289" t="s">
        <v>37</v>
      </c>
      <c r="B16" s="290" t="s">
        <v>31</v>
      </c>
      <c r="C16" s="290"/>
      <c r="D16" s="291" t="e">
        <f>D17+#REF!+#REF!+#REF!</f>
        <v>#REF!</v>
      </c>
      <c r="E16" s="291" t="e">
        <f>E17+#REF!+#REF!+#REF!</f>
        <v>#REF!</v>
      </c>
      <c r="F16" s="291" t="e">
        <f>F17+#REF!+#REF!+#REF!</f>
        <v>#REF!</v>
      </c>
      <c r="G16" s="291" t="e">
        <f>G17</f>
        <v>#REF!</v>
      </c>
      <c r="H16" s="291" t="e">
        <f>H17</f>
        <v>#REF!</v>
      </c>
      <c r="I16" s="291" t="e">
        <f>I17</f>
        <v>#REF!</v>
      </c>
      <c r="J16" s="292">
        <f>J17</f>
        <v>46.5</v>
      </c>
    </row>
    <row r="17" spans="1:10" ht="27" customHeight="1">
      <c r="A17" s="296" t="s">
        <v>180</v>
      </c>
      <c r="B17" s="293" t="s">
        <v>21</v>
      </c>
      <c r="C17" s="293"/>
      <c r="D17" s="294" t="e">
        <f>#REF!</f>
        <v>#REF!</v>
      </c>
      <c r="E17" s="294" t="e">
        <f>#REF!</f>
        <v>#REF!</v>
      </c>
      <c r="F17" s="294" t="e">
        <f>#REF!</f>
        <v>#REF!</v>
      </c>
      <c r="G17" s="294" t="e">
        <f>#REF!+#REF!</f>
        <v>#REF!</v>
      </c>
      <c r="H17" s="294" t="e">
        <f>#REF!+#REF!</f>
        <v>#REF!</v>
      </c>
      <c r="I17" s="294" t="e">
        <f>#REF!+#REF!</f>
        <v>#REF!</v>
      </c>
      <c r="J17" s="295">
        <f>'Вед. 2020 (прил 4)'!N94</f>
        <v>46.5</v>
      </c>
    </row>
    <row r="18" spans="1:10" ht="15" customHeight="1">
      <c r="A18" s="298" t="s">
        <v>314</v>
      </c>
      <c r="B18" s="290" t="s">
        <v>315</v>
      </c>
      <c r="C18" s="290"/>
      <c r="D18" s="291"/>
      <c r="E18" s="291"/>
      <c r="F18" s="291"/>
      <c r="G18" s="291"/>
      <c r="H18" s="291"/>
      <c r="I18" s="291"/>
      <c r="J18" s="292">
        <f>SUM(J19:J21)</f>
        <v>29905.7</v>
      </c>
    </row>
    <row r="19" spans="1:10" ht="15.75" customHeight="1">
      <c r="A19" s="249" t="s">
        <v>399</v>
      </c>
      <c r="B19" s="293" t="s">
        <v>396</v>
      </c>
      <c r="C19" s="293"/>
      <c r="D19" s="294">
        <f>[2]роспись!H63</f>
        <v>5320</v>
      </c>
      <c r="E19" s="294">
        <v>480</v>
      </c>
      <c r="F19" s="294">
        <v>668</v>
      </c>
      <c r="G19" s="294" t="e">
        <f>#REF!</f>
        <v>#REF!</v>
      </c>
      <c r="H19" s="294" t="e">
        <f>#REF!</f>
        <v>#REF!</v>
      </c>
      <c r="I19" s="294" t="e">
        <f>#REF!</f>
        <v>#REF!</v>
      </c>
      <c r="J19" s="295">
        <f>'Функц.2020 (прил 3) '!L98</f>
        <v>140</v>
      </c>
    </row>
    <row r="20" spans="1:10" ht="21" customHeight="1">
      <c r="A20" s="249" t="s">
        <v>224</v>
      </c>
      <c r="B20" s="293" t="s">
        <v>223</v>
      </c>
      <c r="C20" s="293"/>
      <c r="D20" s="294">
        <f>[2]роспись!H68</f>
        <v>668</v>
      </c>
      <c r="E20" s="294">
        <v>480</v>
      </c>
      <c r="F20" s="294">
        <v>668</v>
      </c>
      <c r="G20" s="294" t="e">
        <f>#REF!</f>
        <v>#REF!</v>
      </c>
      <c r="H20" s="294" t="e">
        <f>#REF!</f>
        <v>#REF!</v>
      </c>
      <c r="I20" s="294" t="e">
        <f>#REF!</f>
        <v>#REF!</v>
      </c>
      <c r="J20" s="295">
        <f>'Вед. 2020 (прил 4)'!N112</f>
        <v>29719.7</v>
      </c>
    </row>
    <row r="21" spans="1:10" ht="21" customHeight="1">
      <c r="A21" s="249" t="s">
        <v>446</v>
      </c>
      <c r="B21" s="293" t="s">
        <v>445</v>
      </c>
      <c r="C21" s="293"/>
      <c r="D21" s="294" t="e">
        <f>[2]роспись!H73</f>
        <v>#REF!</v>
      </c>
      <c r="E21" s="294">
        <v>480</v>
      </c>
      <c r="F21" s="294">
        <v>668</v>
      </c>
      <c r="G21" s="294" t="e">
        <f>#REF!</f>
        <v>#REF!</v>
      </c>
      <c r="H21" s="294" t="e">
        <f>#REF!</f>
        <v>#REF!</v>
      </c>
      <c r="I21" s="294" t="e">
        <f>#REF!</f>
        <v>#REF!</v>
      </c>
      <c r="J21" s="295">
        <f>'Вед. 2020 (прил 4)'!N116</f>
        <v>46</v>
      </c>
    </row>
    <row r="22" spans="1:10">
      <c r="A22" s="289" t="s">
        <v>32</v>
      </c>
      <c r="B22" s="290" t="s">
        <v>33</v>
      </c>
      <c r="C22" s="293"/>
      <c r="D22" s="294" t="e">
        <f>#REF!+#REF!+#REF!</f>
        <v>#REF!</v>
      </c>
      <c r="E22" s="294" t="e">
        <f>#REF!+#REF!+#REF!</f>
        <v>#REF!</v>
      </c>
      <c r="F22" s="294" t="e">
        <f>#REF!+#REF!+#REF!</f>
        <v>#REF!</v>
      </c>
      <c r="G22" s="291" t="e">
        <f>#REF!+#REF!+#REF!+#REF!</f>
        <v>#REF!</v>
      </c>
      <c r="H22" s="291" t="e">
        <f>#REF!+#REF!+#REF!+#REF!</f>
        <v>#REF!</v>
      </c>
      <c r="I22" s="291" t="e">
        <f>#REF!+#REF!+#REF!+#REF!</f>
        <v>#REF!</v>
      </c>
      <c r="J22" s="292">
        <f>J23</f>
        <v>55367.8</v>
      </c>
    </row>
    <row r="23" spans="1:10">
      <c r="A23" s="299" t="s">
        <v>323</v>
      </c>
      <c r="B23" s="293" t="s">
        <v>80</v>
      </c>
      <c r="C23" s="293"/>
      <c r="D23" s="294"/>
      <c r="E23" s="294"/>
      <c r="F23" s="294"/>
      <c r="G23" s="294"/>
      <c r="H23" s="294"/>
      <c r="I23" s="294"/>
      <c r="J23" s="295">
        <f>'Вед. 2020 (прил 4)'!N118</f>
        <v>55367.8</v>
      </c>
    </row>
    <row r="24" spans="1:10">
      <c r="A24" s="289" t="s">
        <v>34</v>
      </c>
      <c r="B24" s="290" t="s">
        <v>22</v>
      </c>
      <c r="C24" s="290"/>
      <c r="D24" s="291" t="e">
        <f t="shared" ref="D24:I24" si="0">D26</f>
        <v>#REF!</v>
      </c>
      <c r="E24" s="291" t="e">
        <f t="shared" si="0"/>
        <v>#REF!</v>
      </c>
      <c r="F24" s="291" t="e">
        <f t="shared" si="0"/>
        <v>#REF!</v>
      </c>
      <c r="G24" s="291" t="e">
        <f t="shared" si="0"/>
        <v>#REF!</v>
      </c>
      <c r="H24" s="291" t="e">
        <f t="shared" si="0"/>
        <v>#REF!</v>
      </c>
      <c r="I24" s="291" t="e">
        <f t="shared" si="0"/>
        <v>#REF!</v>
      </c>
      <c r="J24" s="292">
        <f>SUM(J25:J26)</f>
        <v>803.5</v>
      </c>
    </row>
    <row r="25" spans="1:10" ht="27" customHeight="1">
      <c r="A25" s="296" t="s">
        <v>329</v>
      </c>
      <c r="B25" s="293" t="s">
        <v>328</v>
      </c>
      <c r="C25" s="293"/>
      <c r="D25" s="294" t="e">
        <f>D26</f>
        <v>#REF!</v>
      </c>
      <c r="E25" s="294" t="e">
        <f>E26</f>
        <v>#REF!</v>
      </c>
      <c r="F25" s="294" t="e">
        <f>F26</f>
        <v>#REF!</v>
      </c>
      <c r="G25" s="294" t="e">
        <f>G26+#REF!+#REF!</f>
        <v>#REF!</v>
      </c>
      <c r="H25" s="294" t="e">
        <f>H26+#REF!+#REF!</f>
        <v>#REF!</v>
      </c>
      <c r="I25" s="294" t="e">
        <f>I26+#REF!+#REF!</f>
        <v>#REF!</v>
      </c>
      <c r="J25" s="295">
        <f>'Вед. 2020 (прил 4)'!N163</f>
        <v>64</v>
      </c>
    </row>
    <row r="26" spans="1:10" ht="18.75" customHeight="1">
      <c r="A26" s="296" t="s">
        <v>513</v>
      </c>
      <c r="B26" s="293" t="s">
        <v>23</v>
      </c>
      <c r="C26" s="293"/>
      <c r="D26" s="294" t="e">
        <f>#REF!</f>
        <v>#REF!</v>
      </c>
      <c r="E26" s="294" t="e">
        <f>#REF!</f>
        <v>#REF!</v>
      </c>
      <c r="F26" s="294" t="e">
        <f>#REF!</f>
        <v>#REF!</v>
      </c>
      <c r="G26" s="294" t="e">
        <f>#REF!+#REF!+#REF!</f>
        <v>#REF!</v>
      </c>
      <c r="H26" s="294" t="e">
        <f>#REF!+#REF!+#REF!</f>
        <v>#REF!</v>
      </c>
      <c r="I26" s="294" t="e">
        <f>#REF!+#REF!+#REF!</f>
        <v>#REF!</v>
      </c>
      <c r="J26" s="295">
        <f>'Вед. 2020 (прил 4)'!N164</f>
        <v>739.5</v>
      </c>
    </row>
    <row r="27" spans="1:10">
      <c r="A27" s="289" t="s">
        <v>208</v>
      </c>
      <c r="B27" s="290" t="s">
        <v>24</v>
      </c>
      <c r="C27" s="300"/>
      <c r="D27" s="301"/>
      <c r="E27" s="302"/>
      <c r="F27" s="302"/>
      <c r="G27" s="291" t="e">
        <f>G28</f>
        <v>#REF!</v>
      </c>
      <c r="H27" s="291" t="e">
        <f>H28</f>
        <v>#REF!</v>
      </c>
      <c r="I27" s="291" t="e">
        <f>I28</f>
        <v>#REF!</v>
      </c>
      <c r="J27" s="292">
        <f>SUM(J28:J29)</f>
        <v>20024.599999999999</v>
      </c>
    </row>
    <row r="28" spans="1:10">
      <c r="A28" s="296" t="s">
        <v>38</v>
      </c>
      <c r="B28" s="293" t="s">
        <v>39</v>
      </c>
      <c r="C28" s="300"/>
      <c r="D28" s="301"/>
      <c r="E28" s="302"/>
      <c r="F28" s="302"/>
      <c r="G28" s="294" t="e">
        <f>#REF!+G29</f>
        <v>#REF!</v>
      </c>
      <c r="H28" s="294" t="e">
        <f>#REF!+H29</f>
        <v>#REF!</v>
      </c>
      <c r="I28" s="294" t="e">
        <f>#REF!+I29</f>
        <v>#REF!</v>
      </c>
      <c r="J28" s="295">
        <f>'Вед. 2020 (прил 4)'!N172</f>
        <v>6348</v>
      </c>
    </row>
    <row r="29" spans="1:10" ht="20.25" customHeight="1">
      <c r="A29" s="303" t="s">
        <v>311</v>
      </c>
      <c r="B29" s="293" t="s">
        <v>270</v>
      </c>
      <c r="C29" s="300"/>
      <c r="D29" s="301"/>
      <c r="E29" s="302"/>
      <c r="F29" s="302"/>
      <c r="G29" s="294" t="e">
        <f>#REF!</f>
        <v>#REF!</v>
      </c>
      <c r="H29" s="294" t="e">
        <f>#REF!</f>
        <v>#REF!</v>
      </c>
      <c r="I29" s="294" t="e">
        <f>#REF!</f>
        <v>#REF!</v>
      </c>
      <c r="J29" s="295">
        <f>'Вед. 2020 (прил 4)'!N176</f>
        <v>13676.6</v>
      </c>
    </row>
    <row r="30" spans="1:10">
      <c r="A30" s="289" t="s">
        <v>35</v>
      </c>
      <c r="B30" s="290">
        <v>1000</v>
      </c>
      <c r="C30" s="300"/>
      <c r="D30" s="301"/>
      <c r="E30" s="302"/>
      <c r="F30" s="302"/>
      <c r="G30" s="291" t="e">
        <f>G32+G31</f>
        <v>#REF!</v>
      </c>
      <c r="H30" s="291" t="e">
        <f>H32+H31</f>
        <v>#REF!</v>
      </c>
      <c r="I30" s="291" t="e">
        <f>I32+I31</f>
        <v>#REF!</v>
      </c>
      <c r="J30" s="292">
        <f>SUM(J31:J32)</f>
        <v>1427.9</v>
      </c>
    </row>
    <row r="31" spans="1:10" ht="20.25" customHeight="1">
      <c r="A31" s="249" t="s">
        <v>221</v>
      </c>
      <c r="B31" s="293" t="s">
        <v>220</v>
      </c>
      <c r="C31" s="300"/>
      <c r="D31" s="301"/>
      <c r="E31" s="302"/>
      <c r="F31" s="302"/>
      <c r="G31" s="294" t="e">
        <f>#REF!</f>
        <v>#REF!</v>
      </c>
      <c r="H31" s="294" t="e">
        <f>#REF!</f>
        <v>#REF!</v>
      </c>
      <c r="I31" s="294" t="e">
        <f>#REF!</f>
        <v>#REF!</v>
      </c>
      <c r="J31" s="295">
        <f>'Функц.2020 (прил 3) '!L184</f>
        <v>346.5</v>
      </c>
    </row>
    <row r="32" spans="1:10" ht="19.5" customHeight="1">
      <c r="A32" s="296" t="s">
        <v>171</v>
      </c>
      <c r="B32" s="293" t="s">
        <v>40</v>
      </c>
      <c r="C32" s="300"/>
      <c r="D32" s="301"/>
      <c r="E32" s="302"/>
      <c r="F32" s="302"/>
      <c r="G32" s="294" t="e">
        <f>#REF!+#REF!+#REF!</f>
        <v>#REF!</v>
      </c>
      <c r="H32" s="294" t="e">
        <f>#REF!+#REF!+#REF!</f>
        <v>#REF!</v>
      </c>
      <c r="I32" s="294" t="e">
        <f>#REF!+#REF!+#REF!</f>
        <v>#REF!</v>
      </c>
      <c r="J32" s="295">
        <f>'Вед. 2020 (прил 4)'!N197</f>
        <v>1081.4000000000001</v>
      </c>
    </row>
    <row r="33" spans="1:15">
      <c r="A33" s="289" t="s">
        <v>170</v>
      </c>
      <c r="B33" s="290" t="s">
        <v>185</v>
      </c>
      <c r="C33" s="300"/>
      <c r="D33" s="301"/>
      <c r="E33" s="302"/>
      <c r="F33" s="302"/>
      <c r="G33" s="291" t="e">
        <f>G34</f>
        <v>#REF!</v>
      </c>
      <c r="H33" s="291" t="e">
        <f>H34</f>
        <v>#REF!</v>
      </c>
      <c r="I33" s="291" t="e">
        <f>I34</f>
        <v>#REF!</v>
      </c>
      <c r="J33" s="292">
        <f>J34</f>
        <v>1964.3</v>
      </c>
    </row>
    <row r="34" spans="1:15">
      <c r="A34" s="296" t="s">
        <v>186</v>
      </c>
      <c r="B34" s="293" t="s">
        <v>184</v>
      </c>
      <c r="C34" s="300"/>
      <c r="D34" s="301"/>
      <c r="E34" s="302"/>
      <c r="F34" s="302"/>
      <c r="G34" s="294" t="e">
        <f>#REF!</f>
        <v>#REF!</v>
      </c>
      <c r="H34" s="294" t="e">
        <f>#REF!</f>
        <v>#REF!</v>
      </c>
      <c r="I34" s="294" t="e">
        <f>#REF!</f>
        <v>#REF!</v>
      </c>
      <c r="J34" s="295">
        <f>'Вед. 2020 (прил 4)'!N198</f>
        <v>1964.3</v>
      </c>
    </row>
    <row r="35" spans="1:15">
      <c r="A35" s="289" t="s">
        <v>187</v>
      </c>
      <c r="B35" s="290" t="s">
        <v>188</v>
      </c>
      <c r="C35" s="300"/>
      <c r="D35" s="301"/>
      <c r="E35" s="302"/>
      <c r="F35" s="302"/>
      <c r="G35" s="291" t="e">
        <f>G36</f>
        <v>#REF!</v>
      </c>
      <c r="H35" s="291" t="e">
        <f>H36</f>
        <v>#REF!</v>
      </c>
      <c r="I35" s="291" t="e">
        <f>I36</f>
        <v>#REF!</v>
      </c>
      <c r="J35" s="292">
        <f>J36</f>
        <v>692.4</v>
      </c>
    </row>
    <row r="36" spans="1:15" ht="13.5" thickBot="1">
      <c r="A36" s="296" t="s">
        <v>190</v>
      </c>
      <c r="B36" s="293" t="s">
        <v>189</v>
      </c>
      <c r="C36" s="300"/>
      <c r="D36" s="301"/>
      <c r="E36" s="302"/>
      <c r="F36" s="302"/>
      <c r="G36" s="294" t="e">
        <f>#REF!+#REF!</f>
        <v>#REF!</v>
      </c>
      <c r="H36" s="294" t="e">
        <f>#REF!+#REF!</f>
        <v>#REF!</v>
      </c>
      <c r="I36" s="294" t="e">
        <f>#REF!+#REF!</f>
        <v>#REF!</v>
      </c>
      <c r="J36" s="295">
        <f>'Вед. 2020 (прил 4)'!N212</f>
        <v>692.4</v>
      </c>
    </row>
    <row r="37" spans="1:15" ht="15" thickBot="1">
      <c r="A37" s="259" t="s">
        <v>36</v>
      </c>
      <c r="B37" s="260"/>
      <c r="C37" s="261"/>
      <c r="D37" s="262"/>
      <c r="E37" s="263"/>
      <c r="F37" s="263"/>
      <c r="G37" s="264" t="e">
        <f>#REF!+#REF!</f>
        <v>#REF!</v>
      </c>
      <c r="H37" s="264" t="e">
        <f>#REF!+#REF!</f>
        <v>#REF!</v>
      </c>
      <c r="I37" s="264" t="e">
        <f>#REF!+#REF!</f>
        <v>#REF!</v>
      </c>
      <c r="J37" s="265">
        <f>J35+J33+J30+J27+J24+J22+J18+J16+J9</f>
        <v>126034.2</v>
      </c>
      <c r="O37" s="242"/>
    </row>
    <row r="39" spans="1:15">
      <c r="J39" s="242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5"/>
  <sheetViews>
    <sheetView topLeftCell="A60" workbookViewId="0">
      <selection activeCell="A107" sqref="A107"/>
    </sheetView>
  </sheetViews>
  <sheetFormatPr defaultColWidth="9.140625" defaultRowHeight="12.75"/>
  <cols>
    <col min="1" max="1" width="72.85546875" style="8" customWidth="1"/>
    <col min="2" max="2" width="13" style="9" customWidth="1"/>
    <col min="3" max="3" width="13.28515625" style="8" customWidth="1"/>
    <col min="4" max="4" width="12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3.140625" style="115" customWidth="1"/>
    <col min="13" max="16" width="0" style="115" hidden="1" customWidth="1"/>
    <col min="17" max="16384" width="9.140625" style="115"/>
  </cols>
  <sheetData>
    <row r="1" spans="1:17" ht="15.75">
      <c r="A1" s="240"/>
      <c r="B1" s="251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304</v>
      </c>
    </row>
    <row r="2" spans="1:17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268" t="s">
        <v>599</v>
      </c>
    </row>
    <row r="3" spans="1:17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69"/>
    </row>
    <row r="4" spans="1:17">
      <c r="A4" s="117"/>
      <c r="B4" s="117"/>
      <c r="C4" s="117"/>
      <c r="D4" s="619"/>
      <c r="E4" s="619"/>
      <c r="F4" s="619"/>
      <c r="G4" s="619"/>
      <c r="H4" s="619"/>
      <c r="I4" s="619"/>
      <c r="J4" s="619"/>
      <c r="K4" s="619"/>
      <c r="L4" s="619"/>
    </row>
    <row r="5" spans="1:17" ht="12.75" customHeight="1">
      <c r="A5" s="618" t="s">
        <v>579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</row>
    <row r="6" spans="1:17" ht="27" customHeight="1">
      <c r="A6" s="618"/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Q6" s="280"/>
    </row>
    <row r="7" spans="1:17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280"/>
    </row>
    <row r="8" spans="1:17" ht="48" customHeight="1" thickBot="1">
      <c r="A8" s="304" t="s">
        <v>25</v>
      </c>
      <c r="B8" s="305" t="s">
        <v>26</v>
      </c>
      <c r="C8" s="305" t="s">
        <v>15</v>
      </c>
      <c r="D8" s="305" t="s">
        <v>27</v>
      </c>
      <c r="E8" s="305" t="s">
        <v>28</v>
      </c>
      <c r="F8" s="306" t="s">
        <v>215</v>
      </c>
      <c r="G8" s="307" t="s">
        <v>216</v>
      </c>
      <c r="H8" s="307" t="s">
        <v>212</v>
      </c>
      <c r="I8" s="306" t="s">
        <v>248</v>
      </c>
      <c r="J8" s="307" t="s">
        <v>300</v>
      </c>
      <c r="K8" s="307" t="s">
        <v>249</v>
      </c>
      <c r="L8" s="308" t="s">
        <v>301</v>
      </c>
      <c r="Q8" s="280"/>
    </row>
    <row r="9" spans="1:17" ht="20.25" customHeight="1">
      <c r="A9" s="309" t="s">
        <v>74</v>
      </c>
      <c r="B9" s="310" t="s">
        <v>14</v>
      </c>
      <c r="C9" s="310"/>
      <c r="D9" s="310"/>
      <c r="E9" s="310"/>
      <c r="F9" s="311" t="e">
        <f>F11+F14+#REF!</f>
        <v>#REF!</v>
      </c>
      <c r="G9" s="311" t="e">
        <f>G11+G14</f>
        <v>#REF!</v>
      </c>
      <c r="H9" s="311" t="e">
        <f>H11+H14</f>
        <v>#REF!</v>
      </c>
      <c r="I9" s="312" t="e">
        <f>I11+I34+#REF!</f>
        <v>#REF!</v>
      </c>
      <c r="J9" s="312" t="e">
        <f>J11+J34+#REF!</f>
        <v>#REF!</v>
      </c>
      <c r="K9" s="312" t="e">
        <f>K11+K34+#REF!</f>
        <v>#REF!</v>
      </c>
      <c r="L9" s="313">
        <f>L10+L14+L29+L57+L61+L53+L26</f>
        <v>15801.5</v>
      </c>
      <c r="Q9" s="280"/>
    </row>
    <row r="10" spans="1:17" ht="28.5" customHeight="1">
      <c r="A10" s="314" t="s">
        <v>313</v>
      </c>
      <c r="B10" s="315" t="s">
        <v>43</v>
      </c>
      <c r="C10" s="315"/>
      <c r="D10" s="315"/>
      <c r="E10" s="290"/>
      <c r="F10" s="291"/>
      <c r="G10" s="291"/>
      <c r="H10" s="291"/>
      <c r="I10" s="316"/>
      <c r="J10" s="316"/>
      <c r="K10" s="316"/>
      <c r="L10" s="317">
        <f>L11</f>
        <v>1224</v>
      </c>
      <c r="Q10" s="280"/>
    </row>
    <row r="11" spans="1:17">
      <c r="A11" s="318" t="s">
        <v>158</v>
      </c>
      <c r="B11" s="290" t="s">
        <v>43</v>
      </c>
      <c r="C11" s="290" t="s">
        <v>455</v>
      </c>
      <c r="D11" s="290"/>
      <c r="E11" s="290"/>
      <c r="F11" s="291">
        <f t="shared" ref="F11:K11" si="0">F13</f>
        <v>753.2</v>
      </c>
      <c r="G11" s="291">
        <f t="shared" si="0"/>
        <v>530.70000000000005</v>
      </c>
      <c r="H11" s="291">
        <f t="shared" si="0"/>
        <v>753.2</v>
      </c>
      <c r="I11" s="319">
        <f t="shared" si="0"/>
        <v>918.9</v>
      </c>
      <c r="J11" s="319">
        <f t="shared" si="0"/>
        <v>606.1</v>
      </c>
      <c r="K11" s="319">
        <f t="shared" si="0"/>
        <v>918.9</v>
      </c>
      <c r="L11" s="320">
        <f>L12</f>
        <v>1224</v>
      </c>
      <c r="Q11" s="280"/>
    </row>
    <row r="12" spans="1:17" ht="41.25" customHeight="1">
      <c r="A12" s="279" t="s">
        <v>335</v>
      </c>
      <c r="B12" s="293" t="s">
        <v>43</v>
      </c>
      <c r="C12" s="293" t="s">
        <v>455</v>
      </c>
      <c r="D12" s="293" t="s">
        <v>333</v>
      </c>
      <c r="E12" s="293"/>
      <c r="F12" s="294" t="e">
        <f>[2]роспись!H9</f>
        <v>#REF!</v>
      </c>
      <c r="G12" s="294">
        <v>530.70000000000005</v>
      </c>
      <c r="H12" s="294">
        <v>753.2</v>
      </c>
      <c r="I12" s="321">
        <v>918.9</v>
      </c>
      <c r="J12" s="322">
        <v>606.1</v>
      </c>
      <c r="K12" s="323">
        <v>918.9</v>
      </c>
      <c r="L12" s="324">
        <f>L13</f>
        <v>1224</v>
      </c>
      <c r="M12" s="242"/>
      <c r="Q12" s="280"/>
    </row>
    <row r="13" spans="1:17" ht="20.25" customHeight="1">
      <c r="A13" s="279" t="s">
        <v>336</v>
      </c>
      <c r="B13" s="293" t="s">
        <v>43</v>
      </c>
      <c r="C13" s="293" t="s">
        <v>455</v>
      </c>
      <c r="D13" s="293" t="s">
        <v>334</v>
      </c>
      <c r="E13" s="293"/>
      <c r="F13" s="294">
        <f>[2]роспись!H10</f>
        <v>753.2</v>
      </c>
      <c r="G13" s="294">
        <v>530.70000000000005</v>
      </c>
      <c r="H13" s="294">
        <v>753.2</v>
      </c>
      <c r="I13" s="321">
        <v>918.9</v>
      </c>
      <c r="J13" s="322">
        <v>606.1</v>
      </c>
      <c r="K13" s="323">
        <v>918.9</v>
      </c>
      <c r="L13" s="324">
        <f>'Вед. 2020 (прил 4)'!N14</f>
        <v>1224</v>
      </c>
      <c r="Q13" s="280"/>
    </row>
    <row r="14" spans="1:17" ht="37.15" customHeight="1">
      <c r="A14" s="318" t="s">
        <v>210</v>
      </c>
      <c r="B14" s="290" t="s">
        <v>29</v>
      </c>
      <c r="C14" s="290"/>
      <c r="D14" s="290"/>
      <c r="E14" s="290"/>
      <c r="F14" s="291" t="e">
        <f>F23</f>
        <v>#REF!</v>
      </c>
      <c r="G14" s="291" t="e">
        <f>G23</f>
        <v>#REF!</v>
      </c>
      <c r="H14" s="291" t="e">
        <f>H23</f>
        <v>#REF!</v>
      </c>
      <c r="I14" s="319" t="e">
        <f>I23+I16</f>
        <v>#REF!</v>
      </c>
      <c r="J14" s="319" t="e">
        <f>J23+J16</f>
        <v>#REF!</v>
      </c>
      <c r="K14" s="319" t="e">
        <f>K23+K16</f>
        <v>#REF!</v>
      </c>
      <c r="L14" s="320">
        <f>L23+L16</f>
        <v>1806.8</v>
      </c>
      <c r="Q14" s="280"/>
    </row>
    <row r="15" spans="1:17" ht="25.15" customHeight="1">
      <c r="A15" s="325" t="s">
        <v>499</v>
      </c>
      <c r="B15" s="326" t="s">
        <v>29</v>
      </c>
      <c r="C15" s="290" t="s">
        <v>456</v>
      </c>
      <c r="D15" s="326"/>
      <c r="E15" s="290"/>
      <c r="F15" s="291" t="e">
        <f>#REF!</f>
        <v>#REF!</v>
      </c>
      <c r="G15" s="291" t="e">
        <f>#REF!</f>
        <v>#REF!</v>
      </c>
      <c r="H15" s="291" t="e">
        <f>#REF!</f>
        <v>#REF!</v>
      </c>
      <c r="I15" s="319" t="e">
        <f>#REF!</f>
        <v>#REF!</v>
      </c>
      <c r="J15" s="319" t="e">
        <f>#REF!</f>
        <v>#REF!</v>
      </c>
      <c r="K15" s="319" t="e">
        <f>#REF!</f>
        <v>#REF!</v>
      </c>
      <c r="L15" s="320">
        <f>L16+L23</f>
        <v>1806.8</v>
      </c>
      <c r="Q15" s="280"/>
    </row>
    <row r="16" spans="1:17">
      <c r="A16" s="318" t="s">
        <v>251</v>
      </c>
      <c r="B16" s="290" t="s">
        <v>29</v>
      </c>
      <c r="C16" s="290" t="s">
        <v>493</v>
      </c>
      <c r="D16" s="290"/>
      <c r="E16" s="290"/>
      <c r="F16" s="291"/>
      <c r="G16" s="291"/>
      <c r="H16" s="291"/>
      <c r="I16" s="319" t="e">
        <f>I18+#REF!</f>
        <v>#REF!</v>
      </c>
      <c r="J16" s="319" t="e">
        <f>J18+#REF!</f>
        <v>#REF!</v>
      </c>
      <c r="K16" s="319" t="e">
        <f>K18+#REF!</f>
        <v>#REF!</v>
      </c>
      <c r="L16" s="320">
        <f>L18+L20+L21</f>
        <v>1654.5</v>
      </c>
      <c r="Q16" s="280"/>
    </row>
    <row r="17" spans="1:17" ht="44.25" customHeight="1">
      <c r="A17" s="327" t="s">
        <v>337</v>
      </c>
      <c r="B17" s="293" t="s">
        <v>29</v>
      </c>
      <c r="C17" s="293" t="s">
        <v>493</v>
      </c>
      <c r="D17" s="293" t="s">
        <v>333</v>
      </c>
      <c r="E17" s="293"/>
      <c r="F17" s="294"/>
      <c r="G17" s="294"/>
      <c r="H17" s="294"/>
      <c r="I17" s="328">
        <v>519.5</v>
      </c>
      <c r="J17" s="329">
        <v>330.8</v>
      </c>
      <c r="K17" s="330">
        <v>519.70000000000005</v>
      </c>
      <c r="L17" s="331">
        <f>L18</f>
        <v>754.5</v>
      </c>
      <c r="Q17" s="280"/>
    </row>
    <row r="18" spans="1:17" ht="21" customHeight="1">
      <c r="A18" s="327" t="s">
        <v>338</v>
      </c>
      <c r="B18" s="293" t="s">
        <v>29</v>
      </c>
      <c r="C18" s="293" t="s">
        <v>493</v>
      </c>
      <c r="D18" s="293" t="s">
        <v>334</v>
      </c>
      <c r="E18" s="293"/>
      <c r="F18" s="294"/>
      <c r="G18" s="294"/>
      <c r="H18" s="294"/>
      <c r="I18" s="328">
        <v>519.5</v>
      </c>
      <c r="J18" s="329">
        <v>330.8</v>
      </c>
      <c r="K18" s="330">
        <v>519.70000000000005</v>
      </c>
      <c r="L18" s="331">
        <f>'Вед. 2020 (прил 4)'!N19</f>
        <v>754.5</v>
      </c>
      <c r="Q18" s="280"/>
    </row>
    <row r="19" spans="1:17" ht="26.45" customHeight="1">
      <c r="A19" s="332" t="s">
        <v>340</v>
      </c>
      <c r="B19" s="293" t="s">
        <v>29</v>
      </c>
      <c r="C19" s="293" t="s">
        <v>493</v>
      </c>
      <c r="D19" s="293" t="s">
        <v>339</v>
      </c>
      <c r="E19" s="293"/>
      <c r="F19" s="294"/>
      <c r="G19" s="294"/>
      <c r="H19" s="294"/>
      <c r="I19" s="328">
        <v>519.5</v>
      </c>
      <c r="J19" s="329">
        <v>330.8</v>
      </c>
      <c r="K19" s="330">
        <v>519.70000000000005</v>
      </c>
      <c r="L19" s="331">
        <f>L20</f>
        <v>900</v>
      </c>
      <c r="Q19" s="280"/>
    </row>
    <row r="20" spans="1:17" ht="20.25" customHeight="1">
      <c r="A20" s="279" t="s">
        <v>307</v>
      </c>
      <c r="B20" s="293" t="s">
        <v>29</v>
      </c>
      <c r="C20" s="293" t="s">
        <v>493</v>
      </c>
      <c r="D20" s="293" t="s">
        <v>253</v>
      </c>
      <c r="E20" s="293"/>
      <c r="F20" s="294"/>
      <c r="G20" s="294"/>
      <c r="H20" s="294"/>
      <c r="I20" s="328">
        <v>519.5</v>
      </c>
      <c r="J20" s="329">
        <v>330.8</v>
      </c>
      <c r="K20" s="330">
        <v>519.70000000000005</v>
      </c>
      <c r="L20" s="331">
        <f>'Вед. 2020 (прил 4)'!N21</f>
        <v>900</v>
      </c>
      <c r="Q20" s="280"/>
    </row>
    <row r="21" spans="1:17" ht="24" hidden="1">
      <c r="A21" s="332" t="s">
        <v>345</v>
      </c>
      <c r="B21" s="293" t="s">
        <v>29</v>
      </c>
      <c r="C21" s="293" t="s">
        <v>493</v>
      </c>
      <c r="D21" s="293" t="s">
        <v>344</v>
      </c>
      <c r="E21" s="293"/>
      <c r="F21" s="294"/>
      <c r="G21" s="294"/>
      <c r="H21" s="294"/>
      <c r="I21" s="328"/>
      <c r="J21" s="333"/>
      <c r="K21" s="330"/>
      <c r="L21" s="331">
        <f>L22</f>
        <v>0</v>
      </c>
      <c r="Q21" s="280"/>
    </row>
    <row r="22" spans="1:17" ht="24" hidden="1">
      <c r="A22" s="279" t="s">
        <v>347</v>
      </c>
      <c r="B22" s="293" t="s">
        <v>29</v>
      </c>
      <c r="C22" s="293" t="s">
        <v>493</v>
      </c>
      <c r="D22" s="293" t="s">
        <v>346</v>
      </c>
      <c r="E22" s="293"/>
      <c r="F22" s="294"/>
      <c r="G22" s="294"/>
      <c r="H22" s="294"/>
      <c r="I22" s="328"/>
      <c r="J22" s="333"/>
      <c r="K22" s="330"/>
      <c r="L22" s="331">
        <f>'Вед. 2020 (прил 4)'!N23</f>
        <v>0</v>
      </c>
      <c r="Q22" s="280"/>
    </row>
    <row r="23" spans="1:17" ht="18.75" customHeight="1">
      <c r="A23" s="325" t="s">
        <v>232</v>
      </c>
      <c r="B23" s="326" t="s">
        <v>29</v>
      </c>
      <c r="C23" s="290" t="s">
        <v>494</v>
      </c>
      <c r="D23" s="326"/>
      <c r="E23" s="290"/>
      <c r="F23" s="291" t="e">
        <f>#REF!</f>
        <v>#REF!</v>
      </c>
      <c r="G23" s="291" t="e">
        <f>#REF!</f>
        <v>#REF!</v>
      </c>
      <c r="H23" s="291" t="e">
        <f>#REF!</f>
        <v>#REF!</v>
      </c>
      <c r="I23" s="319" t="e">
        <f>#REF!</f>
        <v>#REF!</v>
      </c>
      <c r="J23" s="319" t="e">
        <f>#REF!</f>
        <v>#REF!</v>
      </c>
      <c r="K23" s="319" t="e">
        <f>#REF!</f>
        <v>#REF!</v>
      </c>
      <c r="L23" s="320">
        <f>L24</f>
        <v>152.30000000000001</v>
      </c>
      <c r="Q23" s="280"/>
    </row>
    <row r="24" spans="1:17" ht="43.5" customHeight="1">
      <c r="A24" s="279" t="s">
        <v>335</v>
      </c>
      <c r="B24" s="293" t="s">
        <v>29</v>
      </c>
      <c r="C24" s="293" t="s">
        <v>494</v>
      </c>
      <c r="D24" s="293" t="s">
        <v>333</v>
      </c>
      <c r="E24" s="293"/>
      <c r="F24" s="294" t="e">
        <f>[2]роспись!H13</f>
        <v>#REF!</v>
      </c>
      <c r="G24" s="294">
        <v>530.70000000000005</v>
      </c>
      <c r="H24" s="294">
        <v>753.2</v>
      </c>
      <c r="I24" s="321">
        <v>918.9</v>
      </c>
      <c r="J24" s="322">
        <v>606.1</v>
      </c>
      <c r="K24" s="323">
        <v>918.9</v>
      </c>
      <c r="L24" s="324">
        <f>L25</f>
        <v>152.30000000000001</v>
      </c>
      <c r="Q24" s="280"/>
    </row>
    <row r="25" spans="1:17" ht="20.25" customHeight="1">
      <c r="A25" s="279" t="s">
        <v>336</v>
      </c>
      <c r="B25" s="293" t="s">
        <v>29</v>
      </c>
      <c r="C25" s="293" t="s">
        <v>494</v>
      </c>
      <c r="D25" s="293" t="s">
        <v>334</v>
      </c>
      <c r="E25" s="293"/>
      <c r="F25" s="294" t="e">
        <f>[2]роспись!H14</f>
        <v>#REF!</v>
      </c>
      <c r="G25" s="294">
        <v>530.70000000000005</v>
      </c>
      <c r="H25" s="294">
        <v>753.2</v>
      </c>
      <c r="I25" s="321">
        <v>918.9</v>
      </c>
      <c r="J25" s="322">
        <v>606.1</v>
      </c>
      <c r="K25" s="323">
        <v>918.9</v>
      </c>
      <c r="L25" s="324">
        <f>'Вед. 2020 (прил 4)'!N26</f>
        <v>152.30000000000001</v>
      </c>
      <c r="Q25" s="280"/>
    </row>
    <row r="26" spans="1:17" ht="29.25" customHeight="1">
      <c r="A26" s="334" t="s">
        <v>256</v>
      </c>
      <c r="B26" s="290" t="s">
        <v>183</v>
      </c>
      <c r="C26" s="290" t="s">
        <v>462</v>
      </c>
      <c r="D26" s="290"/>
      <c r="E26" s="293"/>
      <c r="F26" s="294">
        <f>F28</f>
        <v>70</v>
      </c>
      <c r="G26" s="294">
        <f t="shared" ref="G26:L26" si="1">G28</f>
        <v>0</v>
      </c>
      <c r="H26" s="294">
        <f t="shared" si="1"/>
        <v>20</v>
      </c>
      <c r="I26" s="319">
        <f t="shared" si="1"/>
        <v>60</v>
      </c>
      <c r="J26" s="319">
        <f t="shared" si="1"/>
        <v>30</v>
      </c>
      <c r="K26" s="319">
        <f t="shared" si="1"/>
        <v>60</v>
      </c>
      <c r="L26" s="320">
        <f t="shared" si="1"/>
        <v>72</v>
      </c>
      <c r="Q26" s="280"/>
    </row>
    <row r="27" spans="1:17" ht="14.45" customHeight="1">
      <c r="A27" s="335" t="s">
        <v>345</v>
      </c>
      <c r="B27" s="293" t="s">
        <v>183</v>
      </c>
      <c r="C27" s="293" t="s">
        <v>462</v>
      </c>
      <c r="D27" s="293" t="s">
        <v>344</v>
      </c>
      <c r="E27" s="293"/>
      <c r="F27" s="294">
        <v>70</v>
      </c>
      <c r="G27" s="294"/>
      <c r="H27" s="294">
        <v>20</v>
      </c>
      <c r="I27" s="321">
        <v>60</v>
      </c>
      <c r="J27" s="329">
        <v>30</v>
      </c>
      <c r="K27" s="330">
        <v>60</v>
      </c>
      <c r="L27" s="324">
        <f>L28</f>
        <v>72</v>
      </c>
      <c r="Q27" s="280"/>
    </row>
    <row r="28" spans="1:17" ht="13.9" customHeight="1">
      <c r="A28" s="335" t="s">
        <v>347</v>
      </c>
      <c r="B28" s="293" t="s">
        <v>183</v>
      </c>
      <c r="C28" s="293" t="s">
        <v>462</v>
      </c>
      <c r="D28" s="293" t="s">
        <v>346</v>
      </c>
      <c r="E28" s="293"/>
      <c r="F28" s="294">
        <v>70</v>
      </c>
      <c r="G28" s="294"/>
      <c r="H28" s="294">
        <v>20</v>
      </c>
      <c r="I28" s="321">
        <v>60</v>
      </c>
      <c r="J28" s="329">
        <v>30</v>
      </c>
      <c r="K28" s="330">
        <v>60</v>
      </c>
      <c r="L28" s="324">
        <f>'Вед. 2020 (прил 4)'!N30</f>
        <v>72</v>
      </c>
      <c r="Q28" s="280"/>
    </row>
    <row r="29" spans="1:17" ht="30.75" customHeight="1">
      <c r="A29" s="318" t="s">
        <v>252</v>
      </c>
      <c r="B29" s="290" t="s">
        <v>46</v>
      </c>
      <c r="C29" s="290"/>
      <c r="D29" s="290"/>
      <c r="E29" s="293"/>
      <c r="F29" s="294">
        <f>F31</f>
        <v>812</v>
      </c>
      <c r="G29" s="294">
        <f>G31</f>
        <v>615.29999999999995</v>
      </c>
      <c r="H29" s="294">
        <f>H31</f>
        <v>812</v>
      </c>
      <c r="I29" s="319" t="e">
        <f>I31+I34+I44</f>
        <v>#REF!</v>
      </c>
      <c r="J29" s="319" t="e">
        <f>J31+J34+J44</f>
        <v>#REF!</v>
      </c>
      <c r="K29" s="319" t="e">
        <f>K31+K34+K44</f>
        <v>#REF!</v>
      </c>
      <c r="L29" s="320">
        <f>L31+L34+L44+L47+L41</f>
        <v>9783.7000000000007</v>
      </c>
      <c r="N29" s="242">
        <f>L29+L10+L14-L44-L47</f>
        <v>11940</v>
      </c>
      <c r="Q29" s="280"/>
    </row>
    <row r="30" spans="1:17" ht="31.5" customHeight="1">
      <c r="A30" s="318" t="s">
        <v>497</v>
      </c>
      <c r="B30" s="290" t="s">
        <v>46</v>
      </c>
      <c r="C30" s="290" t="s">
        <v>457</v>
      </c>
      <c r="D30" s="290"/>
      <c r="E30" s="290"/>
      <c r="F30" s="291">
        <v>812</v>
      </c>
      <c r="G30" s="291">
        <v>615.29999999999995</v>
      </c>
      <c r="H30" s="291">
        <v>812</v>
      </c>
      <c r="I30" s="319">
        <f t="shared" ref="I30:L31" si="2">I32</f>
        <v>941.8</v>
      </c>
      <c r="J30" s="319">
        <f t="shared" si="2"/>
        <v>625.6</v>
      </c>
      <c r="K30" s="319">
        <f t="shared" si="2"/>
        <v>941.8</v>
      </c>
      <c r="L30" s="320">
        <f>L31+L34+L41</f>
        <v>8909.2000000000007</v>
      </c>
      <c r="N30" s="242" t="e">
        <f>#REF!-N25</f>
        <v>#REF!</v>
      </c>
      <c r="Q30" s="280"/>
    </row>
    <row r="31" spans="1:17" ht="24.6" customHeight="1">
      <c r="A31" s="318" t="s">
        <v>165</v>
      </c>
      <c r="B31" s="290" t="s">
        <v>46</v>
      </c>
      <c r="C31" s="290" t="s">
        <v>495</v>
      </c>
      <c r="D31" s="290"/>
      <c r="E31" s="290"/>
      <c r="F31" s="291">
        <v>812</v>
      </c>
      <c r="G31" s="291">
        <v>615.29999999999995</v>
      </c>
      <c r="H31" s="291">
        <v>812</v>
      </c>
      <c r="I31" s="319">
        <f t="shared" si="2"/>
        <v>941.8</v>
      </c>
      <c r="J31" s="319">
        <f t="shared" si="2"/>
        <v>625.6</v>
      </c>
      <c r="K31" s="319">
        <f t="shared" si="2"/>
        <v>941.8</v>
      </c>
      <c r="L31" s="320">
        <f t="shared" si="2"/>
        <v>1275.7</v>
      </c>
      <c r="N31" s="242" t="e">
        <f>#REF!-N29</f>
        <v>#REF!</v>
      </c>
      <c r="Q31" s="280"/>
    </row>
    <row r="32" spans="1:17" ht="42" customHeight="1">
      <c r="A32" s="279" t="s">
        <v>337</v>
      </c>
      <c r="B32" s="293" t="s">
        <v>46</v>
      </c>
      <c r="C32" s="293" t="s">
        <v>495</v>
      </c>
      <c r="D32" s="293" t="s">
        <v>333</v>
      </c>
      <c r="E32" s="293"/>
      <c r="F32" s="294">
        <f t="shared" ref="F32:H33" si="3">F33</f>
        <v>8080.0000000000009</v>
      </c>
      <c r="G32" s="294">
        <f t="shared" si="3"/>
        <v>5102.6000000000004</v>
      </c>
      <c r="H32" s="294">
        <f t="shared" si="3"/>
        <v>8080</v>
      </c>
      <c r="I32" s="321">
        <v>941.8</v>
      </c>
      <c r="J32" s="294">
        <v>625.6</v>
      </c>
      <c r="K32" s="294">
        <v>941.8</v>
      </c>
      <c r="L32" s="324">
        <f>L33</f>
        <v>1275.7</v>
      </c>
      <c r="Q32" s="280"/>
    </row>
    <row r="33" spans="1:18">
      <c r="A33" s="279" t="s">
        <v>338</v>
      </c>
      <c r="B33" s="293" t="s">
        <v>46</v>
      </c>
      <c r="C33" s="293" t="s">
        <v>495</v>
      </c>
      <c r="D33" s="293" t="s">
        <v>334</v>
      </c>
      <c r="E33" s="293"/>
      <c r="F33" s="294">
        <f t="shared" si="3"/>
        <v>8080.0000000000009</v>
      </c>
      <c r="G33" s="294">
        <f t="shared" si="3"/>
        <v>5102.6000000000004</v>
      </c>
      <c r="H33" s="294">
        <f t="shared" si="3"/>
        <v>8080</v>
      </c>
      <c r="I33" s="321">
        <v>941.8</v>
      </c>
      <c r="J33" s="294">
        <v>625.6</v>
      </c>
      <c r="K33" s="294">
        <v>941.8</v>
      </c>
      <c r="L33" s="324">
        <f>'Вед. 2020 (прил 4)'!N41</f>
        <v>1275.7</v>
      </c>
      <c r="Q33" s="280"/>
    </row>
    <row r="34" spans="1:18" ht="26.45" customHeight="1">
      <c r="A34" s="334" t="s">
        <v>175</v>
      </c>
      <c r="B34" s="290" t="s">
        <v>46</v>
      </c>
      <c r="C34" s="290" t="s">
        <v>496</v>
      </c>
      <c r="D34" s="290"/>
      <c r="E34" s="290"/>
      <c r="F34" s="291">
        <f>[2]роспись!H22</f>
        <v>8080.0000000000009</v>
      </c>
      <c r="G34" s="291">
        <v>5102.6000000000004</v>
      </c>
      <c r="H34" s="291">
        <v>8080</v>
      </c>
      <c r="I34" s="319" t="e">
        <f>I36+I38</f>
        <v>#REF!</v>
      </c>
      <c r="J34" s="319" t="e">
        <f>J36+J38</f>
        <v>#REF!</v>
      </c>
      <c r="K34" s="319" t="e">
        <f>K36+K38</f>
        <v>#REF!</v>
      </c>
      <c r="L34" s="320">
        <f>L35+L37+L39</f>
        <v>7203.7999999999993</v>
      </c>
      <c r="Q34" s="280"/>
    </row>
    <row r="35" spans="1:18" ht="39.75" customHeight="1">
      <c r="A35" s="279" t="s">
        <v>337</v>
      </c>
      <c r="B35" s="293" t="s">
        <v>46</v>
      </c>
      <c r="C35" s="293" t="s">
        <v>496</v>
      </c>
      <c r="D35" s="293" t="s">
        <v>333</v>
      </c>
      <c r="E35" s="336" t="s">
        <v>77</v>
      </c>
      <c r="F35" s="337">
        <f>F36</f>
        <v>12.7</v>
      </c>
      <c r="G35" s="337">
        <f>G36</f>
        <v>0</v>
      </c>
      <c r="H35" s="337" t="str">
        <f>H36</f>
        <v>12,7</v>
      </c>
      <c r="I35" s="321">
        <v>8250.9</v>
      </c>
      <c r="J35" s="337">
        <v>5168.5</v>
      </c>
      <c r="K35" s="337">
        <v>8250.9</v>
      </c>
      <c r="L35" s="338">
        <f>L36</f>
        <v>5930.4</v>
      </c>
      <c r="Q35" s="280"/>
      <c r="R35" s="242"/>
    </row>
    <row r="36" spans="1:18">
      <c r="A36" s="279" t="s">
        <v>338</v>
      </c>
      <c r="B36" s="293" t="s">
        <v>46</v>
      </c>
      <c r="C36" s="293" t="s">
        <v>496</v>
      </c>
      <c r="D36" s="293" t="s">
        <v>334</v>
      </c>
      <c r="E36" s="336" t="s">
        <v>77</v>
      </c>
      <c r="F36" s="337">
        <f>F38</f>
        <v>12.7</v>
      </c>
      <c r="G36" s="337">
        <f>G38</f>
        <v>0</v>
      </c>
      <c r="H36" s="337" t="str">
        <f>H38</f>
        <v>12,7</v>
      </c>
      <c r="I36" s="321">
        <v>8250.9</v>
      </c>
      <c r="J36" s="337">
        <v>5168.5</v>
      </c>
      <c r="K36" s="337">
        <v>8250.9</v>
      </c>
      <c r="L36" s="338">
        <f>'Вед. 2020 (прил 4)'!N44</f>
        <v>5930.4</v>
      </c>
      <c r="Q36" s="280"/>
    </row>
    <row r="37" spans="1:18" ht="19.5" customHeight="1">
      <c r="A37" s="332" t="s">
        <v>340</v>
      </c>
      <c r="B37" s="293" t="s">
        <v>46</v>
      </c>
      <c r="C37" s="293" t="s">
        <v>496</v>
      </c>
      <c r="D37" s="293" t="s">
        <v>339</v>
      </c>
      <c r="E37" s="336" t="s">
        <v>77</v>
      </c>
      <c r="F37" s="337" t="e">
        <f>[2]роспись!H36</f>
        <v>#REF!</v>
      </c>
      <c r="G37" s="337"/>
      <c r="H37" s="337" t="s">
        <v>193</v>
      </c>
      <c r="I37" s="321" t="e">
        <f>I38+#REF!</f>
        <v>#REF!</v>
      </c>
      <c r="J37" s="321" t="e">
        <f>J38+#REF!</f>
        <v>#REF!</v>
      </c>
      <c r="K37" s="321" t="e">
        <f>K38+#REF!</f>
        <v>#REF!</v>
      </c>
      <c r="L37" s="324">
        <f>L38</f>
        <v>1223.4000000000001</v>
      </c>
      <c r="Q37" s="280"/>
    </row>
    <row r="38" spans="1:18" ht="17.25" customHeight="1">
      <c r="A38" s="279" t="s">
        <v>307</v>
      </c>
      <c r="B38" s="293" t="s">
        <v>46</v>
      </c>
      <c r="C38" s="293" t="s">
        <v>496</v>
      </c>
      <c r="D38" s="293" t="s">
        <v>253</v>
      </c>
      <c r="E38" s="336" t="s">
        <v>77</v>
      </c>
      <c r="F38" s="337">
        <f>[2]роспись!H37</f>
        <v>12.7</v>
      </c>
      <c r="G38" s="337"/>
      <c r="H38" s="337" t="s">
        <v>193</v>
      </c>
      <c r="I38" s="321" t="e">
        <f>#REF!+#REF!</f>
        <v>#REF!</v>
      </c>
      <c r="J38" s="321" t="e">
        <f>#REF!+#REF!</f>
        <v>#REF!</v>
      </c>
      <c r="K38" s="321" t="e">
        <f>#REF!+#REF!</f>
        <v>#REF!</v>
      </c>
      <c r="L38" s="324">
        <f>'Вед. 2020 (прил 4)'!N46</f>
        <v>1223.4000000000001</v>
      </c>
      <c r="Q38" s="280"/>
    </row>
    <row r="39" spans="1:18" ht="13.15" customHeight="1">
      <c r="A39" s="332" t="s">
        <v>345</v>
      </c>
      <c r="B39" s="293" t="s">
        <v>46</v>
      </c>
      <c r="C39" s="293" t="s">
        <v>496</v>
      </c>
      <c r="D39" s="293" t="s">
        <v>344</v>
      </c>
      <c r="E39" s="293"/>
      <c r="F39" s="294"/>
      <c r="G39" s="294"/>
      <c r="H39" s="294"/>
      <c r="I39" s="294">
        <v>519.5</v>
      </c>
      <c r="J39" s="294">
        <v>330.8</v>
      </c>
      <c r="K39" s="294">
        <v>519.70000000000005</v>
      </c>
      <c r="L39" s="324">
        <f>L40</f>
        <v>50</v>
      </c>
      <c r="Q39" s="280"/>
    </row>
    <row r="40" spans="1:18" ht="15" customHeight="1">
      <c r="A40" s="279" t="s">
        <v>347</v>
      </c>
      <c r="B40" s="293" t="s">
        <v>46</v>
      </c>
      <c r="C40" s="293" t="s">
        <v>496</v>
      </c>
      <c r="D40" s="293" t="s">
        <v>346</v>
      </c>
      <c r="E40" s="336" t="s">
        <v>77</v>
      </c>
      <c r="F40" s="337" t="e">
        <f>[2]роспись!G46</f>
        <v>#REF!</v>
      </c>
      <c r="G40" s="337"/>
      <c r="H40" s="337" t="s">
        <v>193</v>
      </c>
      <c r="I40" s="294" t="e">
        <f>I44+I45</f>
        <v>#REF!</v>
      </c>
      <c r="J40" s="294" t="e">
        <f>J44+J45</f>
        <v>#REF!</v>
      </c>
      <c r="K40" s="294" t="e">
        <f>K44+K45</f>
        <v>#REF!</v>
      </c>
      <c r="L40" s="324">
        <f>'Вед. 2020 (прил 4)'!N48</f>
        <v>50</v>
      </c>
      <c r="Q40" s="280"/>
    </row>
    <row r="41" spans="1:18" ht="19.5" customHeight="1">
      <c r="A41" s="339" t="s">
        <v>531</v>
      </c>
      <c r="B41" s="340" t="s">
        <v>46</v>
      </c>
      <c r="C41" s="290" t="s">
        <v>534</v>
      </c>
      <c r="D41" s="336"/>
      <c r="E41" s="337"/>
      <c r="F41" s="337"/>
      <c r="G41" s="337"/>
      <c r="H41" s="323"/>
      <c r="I41" s="323"/>
      <c r="J41" s="323"/>
      <c r="K41" s="341"/>
      <c r="L41" s="342">
        <f>L42</f>
        <v>429.7</v>
      </c>
      <c r="Q41" s="280"/>
    </row>
    <row r="42" spans="1:18" ht="15.6" customHeight="1">
      <c r="A42" s="278" t="s">
        <v>532</v>
      </c>
      <c r="B42" s="343" t="s">
        <v>46</v>
      </c>
      <c r="C42" s="293" t="s">
        <v>534</v>
      </c>
      <c r="D42" s="336" t="s">
        <v>333</v>
      </c>
      <c r="E42" s="337"/>
      <c r="F42" s="337"/>
      <c r="G42" s="337"/>
      <c r="H42" s="323"/>
      <c r="I42" s="323"/>
      <c r="J42" s="323"/>
      <c r="K42" s="341"/>
      <c r="L42" s="344">
        <f>L43</f>
        <v>429.7</v>
      </c>
      <c r="Q42" s="280"/>
    </row>
    <row r="43" spans="1:18" ht="13.9" customHeight="1">
      <c r="A43" s="278" t="s">
        <v>533</v>
      </c>
      <c r="B43" s="343" t="s">
        <v>46</v>
      </c>
      <c r="C43" s="293" t="s">
        <v>534</v>
      </c>
      <c r="D43" s="336" t="s">
        <v>334</v>
      </c>
      <c r="E43" s="337"/>
      <c r="F43" s="337"/>
      <c r="G43" s="337"/>
      <c r="H43" s="323"/>
      <c r="I43" s="323"/>
      <c r="J43" s="323"/>
      <c r="K43" s="341"/>
      <c r="L43" s="344">
        <f>'Вед. 2020 (прил 4)'!N51</f>
        <v>429.7</v>
      </c>
      <c r="Q43" s="280"/>
    </row>
    <row r="44" spans="1:18" ht="30.75" customHeight="1">
      <c r="A44" s="334" t="s">
        <v>507</v>
      </c>
      <c r="B44" s="345" t="s">
        <v>183</v>
      </c>
      <c r="C44" s="345" t="s">
        <v>508</v>
      </c>
      <c r="D44" s="345"/>
      <c r="E44" s="345"/>
      <c r="F44" s="346">
        <v>50</v>
      </c>
      <c r="G44" s="291"/>
      <c r="H44" s="291"/>
      <c r="I44" s="347" t="e">
        <f>#REF!</f>
        <v>#REF!</v>
      </c>
      <c r="J44" s="347" t="e">
        <f>#REF!</f>
        <v>#REF!</v>
      </c>
      <c r="K44" s="347">
        <v>5</v>
      </c>
      <c r="L44" s="348">
        <f>L45</f>
        <v>7.5</v>
      </c>
      <c r="Q44" s="280"/>
    </row>
    <row r="45" spans="1:18" ht="25.5" customHeight="1">
      <c r="A45" s="332" t="s">
        <v>340</v>
      </c>
      <c r="B45" s="293" t="s">
        <v>183</v>
      </c>
      <c r="C45" s="336" t="s">
        <v>508</v>
      </c>
      <c r="D45" s="293" t="s">
        <v>339</v>
      </c>
      <c r="E45" s="336" t="s">
        <v>77</v>
      </c>
      <c r="F45" s="337" t="e">
        <f>[2]роспись!H39</f>
        <v>#REF!</v>
      </c>
      <c r="G45" s="337"/>
      <c r="H45" s="337" t="s">
        <v>193</v>
      </c>
      <c r="I45" s="321" t="e">
        <f>I46+#REF!</f>
        <v>#REF!</v>
      </c>
      <c r="J45" s="321" t="e">
        <f>J46+#REF!</f>
        <v>#REF!</v>
      </c>
      <c r="K45" s="321" t="e">
        <f>K46+#REF!</f>
        <v>#REF!</v>
      </c>
      <c r="L45" s="324">
        <f>L46</f>
        <v>7.5</v>
      </c>
      <c r="Q45" s="280"/>
    </row>
    <row r="46" spans="1:18" ht="22.5" customHeight="1">
      <c r="A46" s="279" t="s">
        <v>307</v>
      </c>
      <c r="B46" s="293" t="s">
        <v>183</v>
      </c>
      <c r="C46" s="336" t="s">
        <v>508</v>
      </c>
      <c r="D46" s="293" t="s">
        <v>253</v>
      </c>
      <c r="E46" s="336" t="s">
        <v>77</v>
      </c>
      <c r="F46" s="337" t="e">
        <f>[2]роспись!H40</f>
        <v>#REF!</v>
      </c>
      <c r="G46" s="337"/>
      <c r="H46" s="337" t="s">
        <v>193</v>
      </c>
      <c r="I46" s="321" t="e">
        <f>#REF!+#REF!</f>
        <v>#REF!</v>
      </c>
      <c r="J46" s="321" t="e">
        <f>#REF!+#REF!</f>
        <v>#REF!</v>
      </c>
      <c r="K46" s="321" t="e">
        <f>#REF!+#REF!</f>
        <v>#REF!</v>
      </c>
      <c r="L46" s="324">
        <f>'Вед. 2020 (прил 4)'!N54</f>
        <v>7.5</v>
      </c>
      <c r="Q46" s="280"/>
    </row>
    <row r="47" spans="1:18" ht="33" customHeight="1">
      <c r="A47" s="334" t="s">
        <v>509</v>
      </c>
      <c r="B47" s="290" t="s">
        <v>46</v>
      </c>
      <c r="C47" s="345" t="s">
        <v>510</v>
      </c>
      <c r="D47" s="290"/>
      <c r="E47" s="349"/>
      <c r="F47" s="350"/>
      <c r="G47" s="351"/>
      <c r="H47" s="351"/>
      <c r="I47" s="319">
        <f>I48</f>
        <v>657.2</v>
      </c>
      <c r="J47" s="319">
        <f>J48</f>
        <v>424.8</v>
      </c>
      <c r="K47" s="319">
        <f>K48</f>
        <v>657.2</v>
      </c>
      <c r="L47" s="320">
        <f>L48</f>
        <v>867</v>
      </c>
      <c r="Q47" s="280"/>
    </row>
    <row r="48" spans="1:18" ht="24">
      <c r="A48" s="352" t="s">
        <v>176</v>
      </c>
      <c r="B48" s="293" t="s">
        <v>46</v>
      </c>
      <c r="C48" s="336" t="s">
        <v>510</v>
      </c>
      <c r="D48" s="293"/>
      <c r="E48" s="349"/>
      <c r="F48" s="350"/>
      <c r="G48" s="351"/>
      <c r="H48" s="351"/>
      <c r="I48" s="321">
        <v>657.2</v>
      </c>
      <c r="J48" s="321">
        <v>424.8</v>
      </c>
      <c r="K48" s="321">
        <v>657.2</v>
      </c>
      <c r="L48" s="324">
        <f>L49+L51</f>
        <v>867</v>
      </c>
      <c r="Q48" s="280"/>
    </row>
    <row r="49" spans="1:17" ht="43.5" customHeight="1">
      <c r="A49" s="279" t="s">
        <v>337</v>
      </c>
      <c r="B49" s="293" t="s">
        <v>46</v>
      </c>
      <c r="C49" s="336" t="s">
        <v>510</v>
      </c>
      <c r="D49" s="293" t="s">
        <v>333</v>
      </c>
      <c r="E49" s="349"/>
      <c r="F49" s="350"/>
      <c r="G49" s="351"/>
      <c r="H49" s="351"/>
      <c r="I49" s="321"/>
      <c r="J49" s="321"/>
      <c r="K49" s="321"/>
      <c r="L49" s="324">
        <f>L50</f>
        <v>798.6</v>
      </c>
      <c r="Q49" s="280"/>
    </row>
    <row r="50" spans="1:17">
      <c r="A50" s="279" t="s">
        <v>338</v>
      </c>
      <c r="B50" s="293" t="s">
        <v>46</v>
      </c>
      <c r="C50" s="336" t="s">
        <v>510</v>
      </c>
      <c r="D50" s="293" t="s">
        <v>334</v>
      </c>
      <c r="E50" s="349"/>
      <c r="F50" s="350"/>
      <c r="G50" s="351"/>
      <c r="H50" s="351"/>
      <c r="I50" s="321"/>
      <c r="J50" s="321"/>
      <c r="K50" s="321"/>
      <c r="L50" s="324">
        <f>'Вед. 2020 (прил 4)'!N58</f>
        <v>798.6</v>
      </c>
      <c r="Q50" s="280"/>
    </row>
    <row r="51" spans="1:17" ht="26.25" customHeight="1">
      <c r="A51" s="332" t="s">
        <v>340</v>
      </c>
      <c r="B51" s="293" t="s">
        <v>46</v>
      </c>
      <c r="C51" s="336" t="s">
        <v>510</v>
      </c>
      <c r="D51" s="293" t="s">
        <v>339</v>
      </c>
      <c r="E51" s="349"/>
      <c r="F51" s="350"/>
      <c r="G51" s="351"/>
      <c r="H51" s="351"/>
      <c r="I51" s="321"/>
      <c r="J51" s="321"/>
      <c r="K51" s="321"/>
      <c r="L51" s="324">
        <f>L52</f>
        <v>68.400000000000006</v>
      </c>
      <c r="Q51" s="280"/>
    </row>
    <row r="52" spans="1:17" ht="26.25" customHeight="1">
      <c r="A52" s="279" t="s">
        <v>307</v>
      </c>
      <c r="B52" s="293" t="s">
        <v>46</v>
      </c>
      <c r="C52" s="336" t="s">
        <v>510</v>
      </c>
      <c r="D52" s="293" t="s">
        <v>253</v>
      </c>
      <c r="E52" s="349"/>
      <c r="F52" s="350"/>
      <c r="G52" s="351"/>
      <c r="H52" s="351"/>
      <c r="I52" s="321"/>
      <c r="J52" s="321"/>
      <c r="K52" s="321"/>
      <c r="L52" s="324">
        <f>'Вед. 2020 (прил 4)'!N60</f>
        <v>68.400000000000006</v>
      </c>
      <c r="Q52" s="280"/>
    </row>
    <row r="53" spans="1:17" ht="26.25" hidden="1" customHeight="1">
      <c r="A53" s="314" t="s">
        <v>74</v>
      </c>
      <c r="B53" s="290" t="s">
        <v>14</v>
      </c>
      <c r="C53" s="293"/>
      <c r="D53" s="293"/>
      <c r="E53" s="349"/>
      <c r="F53" s="350"/>
      <c r="G53" s="351"/>
      <c r="H53" s="351"/>
      <c r="I53" s="321"/>
      <c r="J53" s="321"/>
      <c r="K53" s="321"/>
      <c r="L53" s="320">
        <f>L54</f>
        <v>0</v>
      </c>
      <c r="Q53" s="280"/>
    </row>
    <row r="54" spans="1:17" ht="26.25" hidden="1" customHeight="1">
      <c r="A54" s="334" t="s">
        <v>547</v>
      </c>
      <c r="B54" s="290" t="s">
        <v>549</v>
      </c>
      <c r="C54" s="290" t="s">
        <v>552</v>
      </c>
      <c r="D54" s="293"/>
      <c r="E54" s="349"/>
      <c r="F54" s="350"/>
      <c r="G54" s="351"/>
      <c r="H54" s="351"/>
      <c r="I54" s="321"/>
      <c r="J54" s="321"/>
      <c r="K54" s="321"/>
      <c r="L54" s="320">
        <f>L55</f>
        <v>0</v>
      </c>
      <c r="Q54" s="280"/>
    </row>
    <row r="55" spans="1:17" ht="26.25" hidden="1" customHeight="1">
      <c r="A55" s="353" t="s">
        <v>550</v>
      </c>
      <c r="B55" s="336" t="s">
        <v>549</v>
      </c>
      <c r="C55" s="336" t="s">
        <v>552</v>
      </c>
      <c r="D55" s="293" t="s">
        <v>339</v>
      </c>
      <c r="E55" s="349"/>
      <c r="F55" s="350"/>
      <c r="G55" s="351"/>
      <c r="H55" s="351"/>
      <c r="I55" s="321"/>
      <c r="J55" s="321"/>
      <c r="K55" s="321"/>
      <c r="L55" s="324">
        <f>L56</f>
        <v>0</v>
      </c>
      <c r="Q55" s="280"/>
    </row>
    <row r="56" spans="1:17" ht="26.25" hidden="1" customHeight="1">
      <c r="A56" s="353" t="s">
        <v>551</v>
      </c>
      <c r="B56" s="336" t="s">
        <v>549</v>
      </c>
      <c r="C56" s="336" t="s">
        <v>552</v>
      </c>
      <c r="D56" s="293" t="s">
        <v>253</v>
      </c>
      <c r="E56" s="349"/>
      <c r="F56" s="350"/>
      <c r="G56" s="351"/>
      <c r="H56" s="351"/>
      <c r="I56" s="321"/>
      <c r="J56" s="321"/>
      <c r="K56" s="321"/>
      <c r="L56" s="324">
        <f>'Вед. 2020 (прил 4)'!N34</f>
        <v>0</v>
      </c>
      <c r="Q56" s="280"/>
    </row>
    <row r="57" spans="1:17" ht="18.600000000000001" customHeight="1">
      <c r="A57" s="334" t="s">
        <v>306</v>
      </c>
      <c r="B57" s="290" t="s">
        <v>182</v>
      </c>
      <c r="C57" s="290"/>
      <c r="D57" s="290"/>
      <c r="E57" s="293"/>
      <c r="F57" s="294">
        <f>F58</f>
        <v>80</v>
      </c>
      <c r="G57" s="294">
        <f t="shared" ref="G57:L57" si="4">G58</f>
        <v>69.900000000000006</v>
      </c>
      <c r="H57" s="294">
        <f t="shared" si="4"/>
        <v>80</v>
      </c>
      <c r="I57" s="354">
        <f t="shared" si="4"/>
        <v>50</v>
      </c>
      <c r="J57" s="354">
        <f t="shared" si="4"/>
        <v>0</v>
      </c>
      <c r="K57" s="354">
        <f t="shared" si="4"/>
        <v>0</v>
      </c>
      <c r="L57" s="320">
        <f t="shared" si="4"/>
        <v>20</v>
      </c>
      <c r="Q57" s="280"/>
    </row>
    <row r="58" spans="1:17" ht="20.25" customHeight="1">
      <c r="A58" s="318" t="s">
        <v>166</v>
      </c>
      <c r="B58" s="345" t="s">
        <v>182</v>
      </c>
      <c r="C58" s="345" t="s">
        <v>454</v>
      </c>
      <c r="D58" s="345"/>
      <c r="E58" s="290"/>
      <c r="F58" s="291">
        <v>80</v>
      </c>
      <c r="G58" s="291">
        <v>69.900000000000006</v>
      </c>
      <c r="H58" s="291">
        <v>80</v>
      </c>
      <c r="I58" s="347">
        <f>I60</f>
        <v>50</v>
      </c>
      <c r="J58" s="347">
        <f>J60</f>
        <v>0</v>
      </c>
      <c r="K58" s="347">
        <f>K60</f>
        <v>0</v>
      </c>
      <c r="L58" s="348">
        <f>L60</f>
        <v>20</v>
      </c>
      <c r="Q58" s="280"/>
    </row>
    <row r="59" spans="1:17" ht="18" customHeight="1">
      <c r="A59" s="279" t="s">
        <v>345</v>
      </c>
      <c r="B59" s="336" t="s">
        <v>182</v>
      </c>
      <c r="C59" s="336" t="s">
        <v>454</v>
      </c>
      <c r="D59" s="336" t="s">
        <v>344</v>
      </c>
      <c r="E59" s="290"/>
      <c r="F59" s="355">
        <f t="shared" ref="F59:H60" si="5">F60</f>
        <v>100</v>
      </c>
      <c r="G59" s="355">
        <f t="shared" si="5"/>
        <v>0</v>
      </c>
      <c r="H59" s="355">
        <f t="shared" si="5"/>
        <v>100</v>
      </c>
      <c r="I59" s="321">
        <v>50</v>
      </c>
      <c r="J59" s="355"/>
      <c r="K59" s="355">
        <v>0</v>
      </c>
      <c r="L59" s="324">
        <f>L60</f>
        <v>20</v>
      </c>
      <c r="Q59" s="280"/>
    </row>
    <row r="60" spans="1:17" ht="21.75" customHeight="1">
      <c r="A60" s="279" t="s">
        <v>254</v>
      </c>
      <c r="B60" s="336" t="s">
        <v>182</v>
      </c>
      <c r="C60" s="336" t="s">
        <v>454</v>
      </c>
      <c r="D60" s="336" t="s">
        <v>255</v>
      </c>
      <c r="E60" s="290"/>
      <c r="F60" s="355">
        <f t="shared" si="5"/>
        <v>100</v>
      </c>
      <c r="G60" s="355">
        <f t="shared" si="5"/>
        <v>0</v>
      </c>
      <c r="H60" s="355">
        <f t="shared" si="5"/>
        <v>100</v>
      </c>
      <c r="I60" s="321">
        <v>50</v>
      </c>
      <c r="J60" s="355"/>
      <c r="K60" s="355">
        <v>0</v>
      </c>
      <c r="L60" s="324">
        <f>'Вед. 2020 (прил 4)'!N64</f>
        <v>20</v>
      </c>
      <c r="Q60" s="280"/>
    </row>
    <row r="61" spans="1:17" ht="17.25" customHeight="1">
      <c r="A61" s="334" t="s">
        <v>30</v>
      </c>
      <c r="B61" s="290" t="s">
        <v>183</v>
      </c>
      <c r="C61" s="290"/>
      <c r="D61" s="290"/>
      <c r="E61" s="293"/>
      <c r="F61" s="294">
        <v>100</v>
      </c>
      <c r="G61" s="294"/>
      <c r="H61" s="294">
        <v>100</v>
      </c>
      <c r="I61" s="354" t="e">
        <f>#REF!+I62+I68+I26+I80+I77</f>
        <v>#REF!</v>
      </c>
      <c r="J61" s="354" t="e">
        <f>#REF!+J62+J68+J26+J80+J77</f>
        <v>#REF!</v>
      </c>
      <c r="K61" s="354" t="e">
        <f>#REF!+K62+K68+K26+K80+K77</f>
        <v>#REF!</v>
      </c>
      <c r="L61" s="320">
        <f>L68+L65+L80+L77+L83+L71+L62+L86+L74</f>
        <v>2895</v>
      </c>
      <c r="Q61" s="280"/>
    </row>
    <row r="62" spans="1:17" ht="45" hidden="1" customHeight="1">
      <c r="A62" s="334" t="s">
        <v>167</v>
      </c>
      <c r="B62" s="290" t="s">
        <v>183</v>
      </c>
      <c r="C62" s="290" t="s">
        <v>458</v>
      </c>
      <c r="D62" s="290"/>
      <c r="E62" s="290"/>
      <c r="F62" s="355">
        <f>F64</f>
        <v>60</v>
      </c>
      <c r="G62" s="355">
        <f t="shared" ref="G62:L62" si="6">G64</f>
        <v>15</v>
      </c>
      <c r="H62" s="355">
        <f t="shared" si="6"/>
        <v>60</v>
      </c>
      <c r="I62" s="319">
        <f t="shared" si="6"/>
        <v>100</v>
      </c>
      <c r="J62" s="319">
        <f t="shared" si="6"/>
        <v>45</v>
      </c>
      <c r="K62" s="319">
        <f t="shared" si="6"/>
        <v>100</v>
      </c>
      <c r="L62" s="320">
        <f t="shared" si="6"/>
        <v>0</v>
      </c>
      <c r="Q62" s="280"/>
    </row>
    <row r="63" spans="1:17" ht="24.75" hidden="1" customHeight="1">
      <c r="A63" s="332" t="s">
        <v>340</v>
      </c>
      <c r="B63" s="293" t="s">
        <v>183</v>
      </c>
      <c r="C63" s="293" t="s">
        <v>458</v>
      </c>
      <c r="D63" s="293" t="s">
        <v>339</v>
      </c>
      <c r="E63" s="293"/>
      <c r="F63" s="293" t="e">
        <f>[2]роспись!H47</f>
        <v>#REF!</v>
      </c>
      <c r="G63" s="294">
        <v>15</v>
      </c>
      <c r="H63" s="294">
        <v>60</v>
      </c>
      <c r="I63" s="321">
        <v>100</v>
      </c>
      <c r="J63" s="356">
        <v>45</v>
      </c>
      <c r="K63" s="357">
        <v>100</v>
      </c>
      <c r="L63" s="324">
        <f>L64</f>
        <v>0</v>
      </c>
      <c r="Q63" s="280"/>
    </row>
    <row r="64" spans="1:17" ht="26.25" hidden="1" customHeight="1">
      <c r="A64" s="279" t="s">
        <v>307</v>
      </c>
      <c r="B64" s="293" t="s">
        <v>183</v>
      </c>
      <c r="C64" s="293" t="s">
        <v>458</v>
      </c>
      <c r="D64" s="293" t="s">
        <v>253</v>
      </c>
      <c r="E64" s="293"/>
      <c r="F64" s="293">
        <f>[2]роспись!H48</f>
        <v>60</v>
      </c>
      <c r="G64" s="294">
        <v>15</v>
      </c>
      <c r="H64" s="294">
        <v>60</v>
      </c>
      <c r="I64" s="321">
        <v>100</v>
      </c>
      <c r="J64" s="356">
        <v>45</v>
      </c>
      <c r="K64" s="357">
        <v>100</v>
      </c>
      <c r="L64" s="324">
        <f>'Вед. 2020 (прил 4)'!N68</f>
        <v>0</v>
      </c>
      <c r="Q64" s="280"/>
    </row>
    <row r="65" spans="1:18" ht="18" customHeight="1">
      <c r="A65" s="334" t="s">
        <v>393</v>
      </c>
      <c r="B65" s="290" t="s">
        <v>183</v>
      </c>
      <c r="C65" s="290" t="s">
        <v>459</v>
      </c>
      <c r="D65" s="290"/>
      <c r="E65" s="290"/>
      <c r="F65" s="291" t="e">
        <f>F67</f>
        <v>#REF!</v>
      </c>
      <c r="G65" s="291" t="e">
        <f t="shared" ref="G65:L65" si="7">G67</f>
        <v>#REF!</v>
      </c>
      <c r="H65" s="291" t="e">
        <f t="shared" si="7"/>
        <v>#REF!</v>
      </c>
      <c r="I65" s="319">
        <f t="shared" si="7"/>
        <v>400</v>
      </c>
      <c r="J65" s="319">
        <f t="shared" si="7"/>
        <v>323.89999999999998</v>
      </c>
      <c r="K65" s="319">
        <f t="shared" si="7"/>
        <v>400</v>
      </c>
      <c r="L65" s="320">
        <f t="shared" si="7"/>
        <v>1255.3</v>
      </c>
      <c r="Q65" s="280"/>
    </row>
    <row r="66" spans="1:18" ht="27" customHeight="1">
      <c r="A66" s="332" t="s">
        <v>340</v>
      </c>
      <c r="B66" s="293" t="s">
        <v>183</v>
      </c>
      <c r="C66" s="293" t="s">
        <v>459</v>
      </c>
      <c r="D66" s="293" t="s">
        <v>339</v>
      </c>
      <c r="E66" s="293"/>
      <c r="F66" s="294" t="e">
        <f>#REF!+F67</f>
        <v>#REF!</v>
      </c>
      <c r="G66" s="294" t="e">
        <f>#REF!+G67</f>
        <v>#REF!</v>
      </c>
      <c r="H66" s="294" t="e">
        <f>#REF!+H67</f>
        <v>#REF!</v>
      </c>
      <c r="I66" s="321">
        <v>400</v>
      </c>
      <c r="J66" s="294">
        <v>323.89999999999998</v>
      </c>
      <c r="K66" s="294">
        <v>400</v>
      </c>
      <c r="L66" s="324">
        <f>L67</f>
        <v>1255.3</v>
      </c>
      <c r="Q66" s="280"/>
    </row>
    <row r="67" spans="1:18" ht="18" customHeight="1">
      <c r="A67" s="279" t="s">
        <v>307</v>
      </c>
      <c r="B67" s="293" t="s">
        <v>183</v>
      </c>
      <c r="C67" s="293" t="s">
        <v>459</v>
      </c>
      <c r="D67" s="293" t="s">
        <v>253</v>
      </c>
      <c r="E67" s="293"/>
      <c r="F67" s="294" t="e">
        <f>#REF!+F80</f>
        <v>#REF!</v>
      </c>
      <c r="G67" s="294" t="e">
        <f>#REF!+G80</f>
        <v>#REF!</v>
      </c>
      <c r="H67" s="294" t="e">
        <f>#REF!+H80</f>
        <v>#REF!</v>
      </c>
      <c r="I67" s="321">
        <v>400</v>
      </c>
      <c r="J67" s="294">
        <v>323.89999999999998</v>
      </c>
      <c r="K67" s="294">
        <v>400</v>
      </c>
      <c r="L67" s="324">
        <f>'Вед. 2020 (прил 4)'!N71</f>
        <v>1255.3</v>
      </c>
      <c r="Q67" s="280"/>
      <c r="R67" s="242"/>
    </row>
    <row r="68" spans="1:18" ht="28.5" customHeight="1">
      <c r="A68" s="334" t="s">
        <v>392</v>
      </c>
      <c r="B68" s="290" t="s">
        <v>183</v>
      </c>
      <c r="C68" s="290" t="s">
        <v>465</v>
      </c>
      <c r="D68" s="290"/>
      <c r="E68" s="290"/>
      <c r="F68" s="291" t="e">
        <f>F70</f>
        <v>#REF!</v>
      </c>
      <c r="G68" s="291" t="e">
        <f t="shared" ref="G68:L68" si="8">G70</f>
        <v>#REF!</v>
      </c>
      <c r="H68" s="291" t="e">
        <f t="shared" si="8"/>
        <v>#REF!</v>
      </c>
      <c r="I68" s="319">
        <f t="shared" si="8"/>
        <v>400</v>
      </c>
      <c r="J68" s="319">
        <f t="shared" si="8"/>
        <v>323.89999999999998</v>
      </c>
      <c r="K68" s="319">
        <f t="shared" si="8"/>
        <v>400</v>
      </c>
      <c r="L68" s="320">
        <f t="shared" si="8"/>
        <v>1394.8</v>
      </c>
      <c r="Q68" s="280"/>
    </row>
    <row r="69" spans="1:18" ht="27" customHeight="1">
      <c r="A69" s="332" t="s">
        <v>340</v>
      </c>
      <c r="B69" s="293" t="s">
        <v>183</v>
      </c>
      <c r="C69" s="293" t="s">
        <v>465</v>
      </c>
      <c r="D69" s="293" t="s">
        <v>339</v>
      </c>
      <c r="E69" s="293"/>
      <c r="F69" s="294" t="e">
        <f>#REF!+F70</f>
        <v>#REF!</v>
      </c>
      <c r="G69" s="294" t="e">
        <f>#REF!+G70</f>
        <v>#REF!</v>
      </c>
      <c r="H69" s="294" t="e">
        <f>#REF!+H70</f>
        <v>#REF!</v>
      </c>
      <c r="I69" s="321">
        <v>400</v>
      </c>
      <c r="J69" s="294">
        <v>323.89999999999998</v>
      </c>
      <c r="K69" s="294">
        <v>400</v>
      </c>
      <c r="L69" s="324">
        <f>L70</f>
        <v>1394.8</v>
      </c>
      <c r="Q69" s="280"/>
    </row>
    <row r="70" spans="1:18" ht="20.25" customHeight="1">
      <c r="A70" s="279" t="s">
        <v>307</v>
      </c>
      <c r="B70" s="293" t="s">
        <v>183</v>
      </c>
      <c r="C70" s="293" t="s">
        <v>465</v>
      </c>
      <c r="D70" s="293" t="s">
        <v>253</v>
      </c>
      <c r="E70" s="293"/>
      <c r="F70" s="294" t="e">
        <f>#REF!+F26</f>
        <v>#REF!</v>
      </c>
      <c r="G70" s="294" t="e">
        <f>#REF!+G26</f>
        <v>#REF!</v>
      </c>
      <c r="H70" s="294" t="e">
        <f>#REF!+H26</f>
        <v>#REF!</v>
      </c>
      <c r="I70" s="321">
        <v>400</v>
      </c>
      <c r="J70" s="294">
        <v>323.89999999999998</v>
      </c>
      <c r="K70" s="294">
        <v>400</v>
      </c>
      <c r="L70" s="324">
        <f>'Вед. 2020 (прил 4)'!N74</f>
        <v>1394.8</v>
      </c>
      <c r="Q70" s="280"/>
    </row>
    <row r="71" spans="1:18" ht="31.5" customHeight="1">
      <c r="A71" s="334" t="s">
        <v>435</v>
      </c>
      <c r="B71" s="290" t="s">
        <v>183</v>
      </c>
      <c r="C71" s="290" t="s">
        <v>460</v>
      </c>
      <c r="D71" s="290"/>
      <c r="E71" s="293"/>
      <c r="F71" s="294">
        <f>F73</f>
        <v>70</v>
      </c>
      <c r="G71" s="294">
        <f t="shared" ref="G71:L71" si="9">G73</f>
        <v>0</v>
      </c>
      <c r="H71" s="294">
        <f t="shared" si="9"/>
        <v>20</v>
      </c>
      <c r="I71" s="319">
        <f t="shared" si="9"/>
        <v>60</v>
      </c>
      <c r="J71" s="319">
        <f t="shared" si="9"/>
        <v>30</v>
      </c>
      <c r="K71" s="319">
        <f t="shared" si="9"/>
        <v>60</v>
      </c>
      <c r="L71" s="320">
        <f t="shared" si="9"/>
        <v>35</v>
      </c>
      <c r="Q71" s="280"/>
    </row>
    <row r="72" spans="1:18" ht="27.6" customHeight="1">
      <c r="A72" s="332" t="s">
        <v>340</v>
      </c>
      <c r="B72" s="293" t="s">
        <v>183</v>
      </c>
      <c r="C72" s="293" t="s">
        <v>460</v>
      </c>
      <c r="D72" s="293" t="s">
        <v>339</v>
      </c>
      <c r="E72" s="293"/>
      <c r="F72" s="294">
        <v>70</v>
      </c>
      <c r="G72" s="294"/>
      <c r="H72" s="294">
        <v>20</v>
      </c>
      <c r="I72" s="321">
        <v>60</v>
      </c>
      <c r="J72" s="329">
        <v>30</v>
      </c>
      <c r="K72" s="330">
        <v>60</v>
      </c>
      <c r="L72" s="324">
        <f>L73</f>
        <v>35</v>
      </c>
      <c r="Q72" s="280"/>
    </row>
    <row r="73" spans="1:18" ht="25.9" customHeight="1">
      <c r="A73" s="279" t="s">
        <v>307</v>
      </c>
      <c r="B73" s="293" t="s">
        <v>183</v>
      </c>
      <c r="C73" s="293" t="s">
        <v>460</v>
      </c>
      <c r="D73" s="293" t="s">
        <v>253</v>
      </c>
      <c r="E73" s="293"/>
      <c r="F73" s="294">
        <v>70</v>
      </c>
      <c r="G73" s="294"/>
      <c r="H73" s="294">
        <v>20</v>
      </c>
      <c r="I73" s="321">
        <v>60</v>
      </c>
      <c r="J73" s="329">
        <v>30</v>
      </c>
      <c r="K73" s="330">
        <v>60</v>
      </c>
      <c r="L73" s="324">
        <f>'Вед. 2020 (прил 4)'!N77</f>
        <v>35</v>
      </c>
      <c r="Q73" s="280"/>
    </row>
    <row r="74" spans="1:18" ht="30" hidden="1" customHeight="1">
      <c r="A74" s="318" t="s">
        <v>521</v>
      </c>
      <c r="B74" s="290" t="s">
        <v>183</v>
      </c>
      <c r="C74" s="290" t="s">
        <v>522</v>
      </c>
      <c r="D74" s="271"/>
      <c r="E74" s="290"/>
      <c r="F74" s="294"/>
      <c r="G74" s="294"/>
      <c r="H74" s="294"/>
      <c r="I74" s="321"/>
      <c r="J74" s="333"/>
      <c r="K74" s="330"/>
      <c r="L74" s="320">
        <f>L75</f>
        <v>0</v>
      </c>
      <c r="Q74" s="280"/>
    </row>
    <row r="75" spans="1:18" ht="30" hidden="1" customHeight="1">
      <c r="A75" s="332" t="s">
        <v>340</v>
      </c>
      <c r="B75" s="293" t="s">
        <v>183</v>
      </c>
      <c r="C75" s="293" t="s">
        <v>522</v>
      </c>
      <c r="D75" s="358">
        <v>200</v>
      </c>
      <c r="E75" s="293" t="s">
        <v>339</v>
      </c>
      <c r="F75" s="294"/>
      <c r="G75" s="294"/>
      <c r="H75" s="294"/>
      <c r="I75" s="321"/>
      <c r="J75" s="333"/>
      <c r="K75" s="330"/>
      <c r="L75" s="324">
        <f>L76</f>
        <v>0</v>
      </c>
      <c r="Q75" s="280"/>
    </row>
    <row r="76" spans="1:18" ht="30" hidden="1" customHeight="1">
      <c r="A76" s="279" t="s">
        <v>307</v>
      </c>
      <c r="B76" s="293" t="s">
        <v>183</v>
      </c>
      <c r="C76" s="293" t="s">
        <v>522</v>
      </c>
      <c r="D76" s="358">
        <v>240</v>
      </c>
      <c r="E76" s="293" t="s">
        <v>253</v>
      </c>
      <c r="F76" s="294"/>
      <c r="G76" s="294"/>
      <c r="H76" s="294"/>
      <c r="I76" s="321"/>
      <c r="J76" s="333"/>
      <c r="K76" s="330"/>
      <c r="L76" s="324">
        <f>'Вед. 2020 (прил 4)'!N80</f>
        <v>0</v>
      </c>
      <c r="Q76" s="280"/>
    </row>
    <row r="77" spans="1:18" ht="24">
      <c r="A77" s="334" t="s">
        <v>517</v>
      </c>
      <c r="B77" s="290" t="s">
        <v>183</v>
      </c>
      <c r="C77" s="290" t="s">
        <v>463</v>
      </c>
      <c r="D77" s="290"/>
      <c r="E77" s="293"/>
      <c r="F77" s="294"/>
      <c r="G77" s="294"/>
      <c r="H77" s="294"/>
      <c r="I77" s="359">
        <f>I79</f>
        <v>170</v>
      </c>
      <c r="J77" s="359">
        <f>J79</f>
        <v>150</v>
      </c>
      <c r="K77" s="359">
        <f>K79</f>
        <v>170</v>
      </c>
      <c r="L77" s="360">
        <f>L79</f>
        <v>12</v>
      </c>
      <c r="Q77" s="280"/>
    </row>
    <row r="78" spans="1:18" ht="25.9" customHeight="1">
      <c r="A78" s="332" t="s">
        <v>340</v>
      </c>
      <c r="B78" s="361" t="s">
        <v>183</v>
      </c>
      <c r="C78" s="293" t="s">
        <v>463</v>
      </c>
      <c r="D78" s="361" t="s">
        <v>339</v>
      </c>
      <c r="E78" s="293"/>
      <c r="F78" s="294"/>
      <c r="G78" s="294"/>
      <c r="H78" s="294"/>
      <c r="I78" s="328">
        <v>170</v>
      </c>
      <c r="J78" s="294">
        <v>150</v>
      </c>
      <c r="K78" s="294">
        <v>170</v>
      </c>
      <c r="L78" s="324">
        <f>L79</f>
        <v>12</v>
      </c>
      <c r="Q78" s="280"/>
    </row>
    <row r="79" spans="1:18" ht="25.15" customHeight="1">
      <c r="A79" s="279" t="s">
        <v>307</v>
      </c>
      <c r="B79" s="361" t="s">
        <v>183</v>
      </c>
      <c r="C79" s="293" t="s">
        <v>463</v>
      </c>
      <c r="D79" s="361" t="s">
        <v>253</v>
      </c>
      <c r="E79" s="293"/>
      <c r="F79" s="294"/>
      <c r="G79" s="294"/>
      <c r="H79" s="294"/>
      <c r="I79" s="328">
        <v>170</v>
      </c>
      <c r="J79" s="294">
        <v>150</v>
      </c>
      <c r="K79" s="294">
        <v>170</v>
      </c>
      <c r="L79" s="324">
        <f>'Вед. 2020 (прил 4)'!N83</f>
        <v>12</v>
      </c>
      <c r="Q79" s="280"/>
    </row>
    <row r="80" spans="1:18" ht="42.75" customHeight="1">
      <c r="A80" s="334" t="s">
        <v>449</v>
      </c>
      <c r="B80" s="290" t="s">
        <v>183</v>
      </c>
      <c r="C80" s="290" t="s">
        <v>461</v>
      </c>
      <c r="D80" s="290"/>
      <c r="E80" s="290"/>
      <c r="F80" s="291" t="e">
        <f>F82+F90+#REF!+F91</f>
        <v>#REF!</v>
      </c>
      <c r="G80" s="291" t="e">
        <f>G82+G90+#REF!+G91</f>
        <v>#REF!</v>
      </c>
      <c r="H80" s="291" t="e">
        <f>H82+H90+#REF!+H91</f>
        <v>#REF!</v>
      </c>
      <c r="I80" s="319">
        <f>I82</f>
        <v>92</v>
      </c>
      <c r="J80" s="319">
        <f>J82</f>
        <v>48.2</v>
      </c>
      <c r="K80" s="319">
        <f>K82</f>
        <v>92</v>
      </c>
      <c r="L80" s="320">
        <f>L82</f>
        <v>80</v>
      </c>
      <c r="Q80" s="280"/>
    </row>
    <row r="81" spans="1:17" ht="24.6" customHeight="1">
      <c r="A81" s="332" t="s">
        <v>340</v>
      </c>
      <c r="B81" s="293" t="s">
        <v>183</v>
      </c>
      <c r="C81" s="293" t="s">
        <v>461</v>
      </c>
      <c r="D81" s="293" t="s">
        <v>339</v>
      </c>
      <c r="E81" s="293"/>
      <c r="F81" s="294"/>
      <c r="G81" s="294"/>
      <c r="H81" s="294"/>
      <c r="I81" s="321">
        <v>92</v>
      </c>
      <c r="J81" s="294">
        <v>48.2</v>
      </c>
      <c r="K81" s="294">
        <v>92</v>
      </c>
      <c r="L81" s="324">
        <f>L82</f>
        <v>80</v>
      </c>
      <c r="Q81" s="280"/>
    </row>
    <row r="82" spans="1:17" ht="15" customHeight="1">
      <c r="A82" s="279" t="s">
        <v>307</v>
      </c>
      <c r="B82" s="293" t="s">
        <v>183</v>
      </c>
      <c r="C82" s="293" t="s">
        <v>461</v>
      </c>
      <c r="D82" s="293" t="s">
        <v>253</v>
      </c>
      <c r="E82" s="293"/>
      <c r="F82" s="294"/>
      <c r="G82" s="294"/>
      <c r="H82" s="294"/>
      <c r="I82" s="321">
        <v>92</v>
      </c>
      <c r="J82" s="294">
        <v>48.2</v>
      </c>
      <c r="K82" s="294">
        <v>92</v>
      </c>
      <c r="L82" s="324">
        <f>'Вед. 2020 (прил 4)'!N86</f>
        <v>80</v>
      </c>
      <c r="Q82" s="280"/>
    </row>
    <row r="83" spans="1:17" ht="43.5" customHeight="1">
      <c r="A83" s="334" t="s">
        <v>394</v>
      </c>
      <c r="B83" s="290" t="s">
        <v>183</v>
      </c>
      <c r="C83" s="290" t="s">
        <v>464</v>
      </c>
      <c r="D83" s="290"/>
      <c r="E83" s="290"/>
      <c r="F83" s="291" t="e">
        <f>F85+F94+#REF!+#REF!</f>
        <v>#REF!</v>
      </c>
      <c r="G83" s="291" t="e">
        <f>G85+G94+#REF!+#REF!</f>
        <v>#REF!</v>
      </c>
      <c r="H83" s="291" t="e">
        <f>H85+H94+#REF!+#REF!</f>
        <v>#REF!</v>
      </c>
      <c r="I83" s="319">
        <f>I85</f>
        <v>92</v>
      </c>
      <c r="J83" s="319">
        <f>J85</f>
        <v>48.2</v>
      </c>
      <c r="K83" s="319">
        <f>K85</f>
        <v>92</v>
      </c>
      <c r="L83" s="320">
        <f>L85</f>
        <v>6</v>
      </c>
      <c r="Q83" s="280"/>
    </row>
    <row r="84" spans="1:17" ht="26.25" customHeight="1">
      <c r="A84" s="332" t="s">
        <v>340</v>
      </c>
      <c r="B84" s="293" t="s">
        <v>183</v>
      </c>
      <c r="C84" s="293" t="s">
        <v>464</v>
      </c>
      <c r="D84" s="293" t="s">
        <v>339</v>
      </c>
      <c r="E84" s="293"/>
      <c r="F84" s="294"/>
      <c r="G84" s="294"/>
      <c r="H84" s="294"/>
      <c r="I84" s="321">
        <v>92</v>
      </c>
      <c r="J84" s="294">
        <v>48.2</v>
      </c>
      <c r="K84" s="294">
        <v>92</v>
      </c>
      <c r="L84" s="324">
        <f>L85</f>
        <v>6</v>
      </c>
      <c r="Q84" s="280"/>
    </row>
    <row r="85" spans="1:17" ht="21" customHeight="1">
      <c r="A85" s="279" t="s">
        <v>307</v>
      </c>
      <c r="B85" s="293" t="s">
        <v>183</v>
      </c>
      <c r="C85" s="293" t="s">
        <v>464</v>
      </c>
      <c r="D85" s="293" t="s">
        <v>253</v>
      </c>
      <c r="E85" s="293"/>
      <c r="F85" s="294"/>
      <c r="G85" s="294"/>
      <c r="H85" s="294"/>
      <c r="I85" s="321">
        <v>92</v>
      </c>
      <c r="J85" s="294">
        <v>48.2</v>
      </c>
      <c r="K85" s="294">
        <v>92</v>
      </c>
      <c r="L85" s="324">
        <f>'Вед. 2020 (прил 4)'!N89</f>
        <v>6</v>
      </c>
      <c r="Q85" s="280"/>
    </row>
    <row r="86" spans="1:17" ht="44.25" customHeight="1">
      <c r="A86" s="318" t="s">
        <v>516</v>
      </c>
      <c r="B86" s="290" t="s">
        <v>183</v>
      </c>
      <c r="C86" s="290" t="s">
        <v>518</v>
      </c>
      <c r="D86" s="290"/>
      <c r="E86" s="290" t="s">
        <v>253</v>
      </c>
      <c r="F86" s="294"/>
      <c r="G86" s="294"/>
      <c r="H86" s="294"/>
      <c r="I86" s="362"/>
      <c r="J86" s="363"/>
      <c r="K86" s="363"/>
      <c r="L86" s="320">
        <f>L87</f>
        <v>111.9</v>
      </c>
      <c r="Q86" s="280"/>
    </row>
    <row r="87" spans="1:17" ht="27.75" customHeight="1">
      <c r="A87" s="332" t="s">
        <v>340</v>
      </c>
      <c r="B87" s="293" t="s">
        <v>183</v>
      </c>
      <c r="C87" s="293" t="s">
        <v>464</v>
      </c>
      <c r="D87" s="293" t="s">
        <v>339</v>
      </c>
      <c r="E87" s="293" t="s">
        <v>339</v>
      </c>
      <c r="F87" s="294"/>
      <c r="G87" s="294"/>
      <c r="H87" s="294"/>
      <c r="I87" s="362"/>
      <c r="J87" s="363"/>
      <c r="K87" s="363"/>
      <c r="L87" s="324">
        <f>L88</f>
        <v>111.9</v>
      </c>
      <c r="Q87" s="280"/>
    </row>
    <row r="88" spans="1:17" ht="27.75" customHeight="1" thickBot="1">
      <c r="A88" s="364" t="s">
        <v>307</v>
      </c>
      <c r="B88" s="361" t="s">
        <v>183</v>
      </c>
      <c r="C88" s="361" t="s">
        <v>464</v>
      </c>
      <c r="D88" s="361" t="s">
        <v>253</v>
      </c>
      <c r="E88" s="361" t="s">
        <v>253</v>
      </c>
      <c r="F88" s="365"/>
      <c r="G88" s="365"/>
      <c r="H88" s="365"/>
      <c r="I88" s="362"/>
      <c r="J88" s="363"/>
      <c r="K88" s="363"/>
      <c r="L88" s="331">
        <f>'Вед. 2020 (прил 4)'!N92</f>
        <v>111.9</v>
      </c>
      <c r="Q88" s="280"/>
    </row>
    <row r="89" spans="1:17" ht="18" customHeight="1" thickBot="1">
      <c r="A89" s="366" t="s">
        <v>37</v>
      </c>
      <c r="B89" s="367" t="s">
        <v>31</v>
      </c>
      <c r="C89" s="367"/>
      <c r="D89" s="367"/>
      <c r="E89" s="367"/>
      <c r="F89" s="368" t="e">
        <f>F90+#REF!+F96+F106</f>
        <v>#REF!</v>
      </c>
      <c r="G89" s="368" t="e">
        <f>G90+#REF!+G96+G106</f>
        <v>#REF!</v>
      </c>
      <c r="H89" s="368" t="e">
        <f>H90+#REF!+H96+H106</f>
        <v>#REF!</v>
      </c>
      <c r="I89" s="368" t="e">
        <f>I90</f>
        <v>#REF!</v>
      </c>
      <c r="J89" s="368" t="e">
        <f>J90</f>
        <v>#REF!</v>
      </c>
      <c r="K89" s="368" t="e">
        <f>K90</f>
        <v>#REF!</v>
      </c>
      <c r="L89" s="369">
        <f>L90</f>
        <v>46.5</v>
      </c>
      <c r="Q89" s="280"/>
    </row>
    <row r="90" spans="1:17" ht="31.5" customHeight="1">
      <c r="A90" s="370" t="s">
        <v>180</v>
      </c>
      <c r="B90" s="315" t="s">
        <v>21</v>
      </c>
      <c r="C90" s="315"/>
      <c r="D90" s="315"/>
      <c r="E90" s="315"/>
      <c r="F90" s="371" t="e">
        <f>#REF!</f>
        <v>#REF!</v>
      </c>
      <c r="G90" s="371" t="e">
        <f>#REF!</f>
        <v>#REF!</v>
      </c>
      <c r="H90" s="371" t="e">
        <f>#REF!</f>
        <v>#REF!</v>
      </c>
      <c r="I90" s="371" t="e">
        <f>#REF!+I91</f>
        <v>#REF!</v>
      </c>
      <c r="J90" s="371" t="e">
        <f>#REF!+J91</f>
        <v>#REF!</v>
      </c>
      <c r="K90" s="371" t="e">
        <f>#REF!+K91</f>
        <v>#REF!</v>
      </c>
      <c r="L90" s="317">
        <f>L91+L94</f>
        <v>46.5</v>
      </c>
      <c r="Q90" s="280"/>
    </row>
    <row r="91" spans="1:17" ht="89.25" hidden="1" customHeight="1">
      <c r="A91" s="334" t="s">
        <v>401</v>
      </c>
      <c r="B91" s="290" t="s">
        <v>21</v>
      </c>
      <c r="C91" s="290" t="s">
        <v>466</v>
      </c>
      <c r="D91" s="290"/>
      <c r="E91" s="290"/>
      <c r="F91" s="291">
        <f>[2]роспись!H63</f>
        <v>5320</v>
      </c>
      <c r="G91" s="291">
        <v>3277.5</v>
      </c>
      <c r="H91" s="291">
        <v>5320</v>
      </c>
      <c r="I91" s="291">
        <f>I96</f>
        <v>18</v>
      </c>
      <c r="J91" s="291">
        <f>J96</f>
        <v>0</v>
      </c>
      <c r="K91" s="291">
        <f>K96</f>
        <v>18</v>
      </c>
      <c r="L91" s="320">
        <f>L92</f>
        <v>0</v>
      </c>
      <c r="Q91" s="280"/>
    </row>
    <row r="92" spans="1:17" ht="32.25" hidden="1" customHeight="1">
      <c r="A92" s="332" t="s">
        <v>340</v>
      </c>
      <c r="B92" s="293" t="s">
        <v>21</v>
      </c>
      <c r="C92" s="293" t="s">
        <v>466</v>
      </c>
      <c r="D92" s="293" t="s">
        <v>339</v>
      </c>
      <c r="E92" s="293"/>
      <c r="F92" s="294">
        <f>F96</f>
        <v>668</v>
      </c>
      <c r="G92" s="294">
        <f>G96</f>
        <v>480</v>
      </c>
      <c r="H92" s="294">
        <f>H96</f>
        <v>668</v>
      </c>
      <c r="I92" s="294">
        <v>18</v>
      </c>
      <c r="J92" s="294">
        <v>0</v>
      </c>
      <c r="K92" s="294">
        <v>18</v>
      </c>
      <c r="L92" s="324">
        <f>L93</f>
        <v>0</v>
      </c>
      <c r="Q92" s="280"/>
    </row>
    <row r="93" spans="1:17" ht="34.5" hidden="1" customHeight="1">
      <c r="A93" s="279" t="s">
        <v>307</v>
      </c>
      <c r="B93" s="293" t="s">
        <v>21</v>
      </c>
      <c r="C93" s="293" t="s">
        <v>466</v>
      </c>
      <c r="D93" s="293" t="s">
        <v>253</v>
      </c>
      <c r="E93" s="293"/>
      <c r="F93" s="294">
        <f>F96</f>
        <v>668</v>
      </c>
      <c r="G93" s="294">
        <f>G96</f>
        <v>480</v>
      </c>
      <c r="H93" s="294">
        <f>H96</f>
        <v>668</v>
      </c>
      <c r="I93" s="294">
        <v>18</v>
      </c>
      <c r="J93" s="294">
        <v>0</v>
      </c>
      <c r="K93" s="294">
        <v>18</v>
      </c>
      <c r="L93" s="324">
        <f>'Вед. 2020 (прил 4)'!N97</f>
        <v>0</v>
      </c>
      <c r="Q93" s="280"/>
    </row>
    <row r="94" spans="1:17" ht="42" customHeight="1">
      <c r="A94" s="334" t="s">
        <v>402</v>
      </c>
      <c r="B94" s="290" t="s">
        <v>21</v>
      </c>
      <c r="C94" s="290" t="s">
        <v>467</v>
      </c>
      <c r="D94" s="290"/>
      <c r="E94" s="290"/>
      <c r="F94" s="291" t="e">
        <f>[2]роспись!H66</f>
        <v>#REF!</v>
      </c>
      <c r="G94" s="291">
        <v>3277.5</v>
      </c>
      <c r="H94" s="291">
        <v>5320</v>
      </c>
      <c r="I94" s="291" t="e">
        <f>I106</f>
        <v>#REF!</v>
      </c>
      <c r="J94" s="291" t="e">
        <f>J106</f>
        <v>#REF!</v>
      </c>
      <c r="K94" s="291" t="e">
        <f>K106</f>
        <v>#REF!</v>
      </c>
      <c r="L94" s="320">
        <f>L95</f>
        <v>46.5</v>
      </c>
      <c r="Q94" s="280"/>
    </row>
    <row r="95" spans="1:17" ht="16.5" customHeight="1">
      <c r="A95" s="332" t="s">
        <v>340</v>
      </c>
      <c r="B95" s="293" t="s">
        <v>21</v>
      </c>
      <c r="C95" s="293" t="s">
        <v>467</v>
      </c>
      <c r="D95" s="293" t="s">
        <v>339</v>
      </c>
      <c r="E95" s="293"/>
      <c r="F95" s="294" t="e">
        <f>#REF!</f>
        <v>#REF!</v>
      </c>
      <c r="G95" s="294" t="e">
        <f>#REF!</f>
        <v>#REF!</v>
      </c>
      <c r="H95" s="294" t="e">
        <f>#REF!</f>
        <v>#REF!</v>
      </c>
      <c r="I95" s="294">
        <v>18</v>
      </c>
      <c r="J95" s="294">
        <v>0</v>
      </c>
      <c r="K95" s="294">
        <v>18</v>
      </c>
      <c r="L95" s="324">
        <f>L96</f>
        <v>46.5</v>
      </c>
      <c r="Q95" s="280"/>
    </row>
    <row r="96" spans="1:17" ht="18.75" customHeight="1" thickBot="1">
      <c r="A96" s="372" t="s">
        <v>307</v>
      </c>
      <c r="B96" s="373" t="s">
        <v>21</v>
      </c>
      <c r="C96" s="373" t="s">
        <v>467</v>
      </c>
      <c r="D96" s="373" t="s">
        <v>253</v>
      </c>
      <c r="E96" s="373"/>
      <c r="F96" s="374">
        <f>F105</f>
        <v>668</v>
      </c>
      <c r="G96" s="374">
        <f>G105</f>
        <v>480</v>
      </c>
      <c r="H96" s="374">
        <f>H105</f>
        <v>668</v>
      </c>
      <c r="I96" s="374">
        <v>18</v>
      </c>
      <c r="J96" s="374">
        <v>0</v>
      </c>
      <c r="K96" s="374">
        <v>18</v>
      </c>
      <c r="L96" s="375">
        <f>'Вед. 2020 (прил 4)'!N100</f>
        <v>46.5</v>
      </c>
      <c r="Q96" s="280"/>
    </row>
    <row r="97" spans="1:17" ht="18" customHeight="1" thickBot="1">
      <c r="A97" s="376" t="s">
        <v>314</v>
      </c>
      <c r="B97" s="377" t="s">
        <v>315</v>
      </c>
      <c r="C97" s="377"/>
      <c r="D97" s="377"/>
      <c r="E97" s="377"/>
      <c r="F97" s="378"/>
      <c r="G97" s="378"/>
      <c r="H97" s="378"/>
      <c r="I97" s="379"/>
      <c r="J97" s="380"/>
      <c r="K97" s="380"/>
      <c r="L97" s="381">
        <f>L98+L105+L109</f>
        <v>29905.7</v>
      </c>
      <c r="Q97" s="280"/>
    </row>
    <row r="98" spans="1:17" ht="15.75" customHeight="1" thickBot="1">
      <c r="A98" s="382" t="s">
        <v>399</v>
      </c>
      <c r="B98" s="310" t="s">
        <v>396</v>
      </c>
      <c r="C98" s="310"/>
      <c r="D98" s="383"/>
      <c r="E98" s="384"/>
      <c r="F98" s="385">
        <f>[2]роспись!H63</f>
        <v>5320</v>
      </c>
      <c r="G98" s="385">
        <v>480</v>
      </c>
      <c r="H98" s="385">
        <v>668</v>
      </c>
      <c r="I98" s="386" t="e">
        <f>I102</f>
        <v>#REF!</v>
      </c>
      <c r="J98" s="386" t="e">
        <f>J102</f>
        <v>#REF!</v>
      </c>
      <c r="K98" s="386" t="e">
        <f>K102</f>
        <v>#REF!</v>
      </c>
      <c r="L98" s="387">
        <f>L102+L99</f>
        <v>140</v>
      </c>
      <c r="Q98" s="280"/>
    </row>
    <row r="99" spans="1:17" ht="15.75" customHeight="1">
      <c r="A99" s="289" t="s">
        <v>538</v>
      </c>
      <c r="B99" s="315" t="s">
        <v>396</v>
      </c>
      <c r="C99" s="315" t="s">
        <v>600</v>
      </c>
      <c r="D99" s="290"/>
      <c r="E99" s="293"/>
      <c r="F99" s="294"/>
      <c r="G99" s="294"/>
      <c r="H99" s="294"/>
      <c r="I99" s="291"/>
      <c r="J99" s="291"/>
      <c r="K99" s="291"/>
      <c r="L99" s="320">
        <f>L100</f>
        <v>140</v>
      </c>
      <c r="Q99" s="280"/>
    </row>
    <row r="100" spans="1:17" ht="15.75" customHeight="1">
      <c r="A100" s="388" t="s">
        <v>398</v>
      </c>
      <c r="B100" s="293" t="s">
        <v>396</v>
      </c>
      <c r="C100" s="293" t="s">
        <v>600</v>
      </c>
      <c r="D100" s="293" t="s">
        <v>344</v>
      </c>
      <c r="E100" s="293"/>
      <c r="F100" s="294"/>
      <c r="G100" s="294"/>
      <c r="H100" s="294"/>
      <c r="I100" s="291"/>
      <c r="J100" s="291"/>
      <c r="K100" s="291"/>
      <c r="L100" s="324">
        <f>L101</f>
        <v>140</v>
      </c>
      <c r="Q100" s="280"/>
    </row>
    <row r="101" spans="1:17" ht="28.5" customHeight="1" thickBot="1">
      <c r="A101" s="249" t="s">
        <v>400</v>
      </c>
      <c r="B101" s="293" t="s">
        <v>396</v>
      </c>
      <c r="C101" s="293" t="s">
        <v>600</v>
      </c>
      <c r="D101" s="293" t="s">
        <v>397</v>
      </c>
      <c r="E101" s="293"/>
      <c r="F101" s="294"/>
      <c r="G101" s="294"/>
      <c r="H101" s="294"/>
      <c r="I101" s="291"/>
      <c r="J101" s="291"/>
      <c r="K101" s="291"/>
      <c r="L101" s="324">
        <f>'Вед. 2020 (прил 4)'!N105</f>
        <v>140</v>
      </c>
      <c r="Q101" s="280"/>
    </row>
    <row r="102" spans="1:17" ht="36.75" hidden="1" customHeight="1">
      <c r="A102" s="389" t="s">
        <v>519</v>
      </c>
      <c r="B102" s="315" t="s">
        <v>396</v>
      </c>
      <c r="C102" s="315" t="s">
        <v>539</v>
      </c>
      <c r="D102" s="315"/>
      <c r="E102" s="315"/>
      <c r="F102" s="371" t="e">
        <f>F104</f>
        <v>#REF!</v>
      </c>
      <c r="G102" s="371">
        <f>G104</f>
        <v>459.2</v>
      </c>
      <c r="H102" s="371">
        <f>H104</f>
        <v>796</v>
      </c>
      <c r="I102" s="316" t="e">
        <f>I104+#REF!</f>
        <v>#REF!</v>
      </c>
      <c r="J102" s="316" t="e">
        <f>J104+#REF!</f>
        <v>#REF!</v>
      </c>
      <c r="K102" s="316" t="e">
        <f>K104+#REF!</f>
        <v>#REF!</v>
      </c>
      <c r="L102" s="317">
        <f>L103</f>
        <v>0</v>
      </c>
      <c r="Q102" s="280"/>
    </row>
    <row r="103" spans="1:17" ht="23.25" hidden="1" customHeight="1">
      <c r="A103" s="388" t="s">
        <v>398</v>
      </c>
      <c r="B103" s="293" t="s">
        <v>396</v>
      </c>
      <c r="C103" s="293" t="s">
        <v>539</v>
      </c>
      <c r="D103" s="293" t="s">
        <v>344</v>
      </c>
      <c r="E103" s="293"/>
      <c r="F103" s="294" t="e">
        <f>[2]роспись!H64</f>
        <v>#REF!</v>
      </c>
      <c r="G103" s="294">
        <v>459.2</v>
      </c>
      <c r="H103" s="294">
        <v>796</v>
      </c>
      <c r="I103" s="321">
        <f>6469.6+600</f>
        <v>7069.6</v>
      </c>
      <c r="J103" s="329">
        <v>2772.6</v>
      </c>
      <c r="K103" s="330">
        <v>7069.6</v>
      </c>
      <c r="L103" s="324">
        <f>L104</f>
        <v>0</v>
      </c>
      <c r="Q103" s="280"/>
    </row>
    <row r="104" spans="1:17" ht="0.6" hidden="1" customHeight="1" thickBot="1">
      <c r="A104" s="249" t="s">
        <v>400</v>
      </c>
      <c r="B104" s="293" t="s">
        <v>396</v>
      </c>
      <c r="C104" s="293" t="s">
        <v>539</v>
      </c>
      <c r="D104" s="293" t="s">
        <v>397</v>
      </c>
      <c r="E104" s="293"/>
      <c r="F104" s="294" t="e">
        <f>[2]роспись!H65</f>
        <v>#REF!</v>
      </c>
      <c r="G104" s="294">
        <v>459.2</v>
      </c>
      <c r="H104" s="294">
        <v>796</v>
      </c>
      <c r="I104" s="321">
        <f>6469.6+600</f>
        <v>7069.6</v>
      </c>
      <c r="J104" s="329">
        <v>2772.6</v>
      </c>
      <c r="K104" s="330">
        <v>7069.6</v>
      </c>
      <c r="L104" s="324">
        <f>'Вед. 2020 (прил 4)'!N108</f>
        <v>0</v>
      </c>
      <c r="Q104" s="280"/>
    </row>
    <row r="105" spans="1:17" ht="21" customHeight="1" thickBot="1">
      <c r="A105" s="382" t="s">
        <v>224</v>
      </c>
      <c r="B105" s="367" t="s">
        <v>223</v>
      </c>
      <c r="C105" s="367"/>
      <c r="D105" s="367"/>
      <c r="E105" s="390"/>
      <c r="F105" s="391">
        <f>[2]роспись!H68</f>
        <v>668</v>
      </c>
      <c r="G105" s="391">
        <v>480</v>
      </c>
      <c r="H105" s="391">
        <v>668</v>
      </c>
      <c r="I105" s="392" t="e">
        <f>I106</f>
        <v>#REF!</v>
      </c>
      <c r="J105" s="392" t="e">
        <f>J106</f>
        <v>#REF!</v>
      </c>
      <c r="K105" s="392" t="e">
        <f>K106</f>
        <v>#REF!</v>
      </c>
      <c r="L105" s="369">
        <f>L106</f>
        <v>29719.7</v>
      </c>
      <c r="Q105" s="280"/>
    </row>
    <row r="106" spans="1:17" ht="24">
      <c r="A106" s="389" t="s">
        <v>257</v>
      </c>
      <c r="B106" s="315" t="s">
        <v>223</v>
      </c>
      <c r="C106" s="290" t="s">
        <v>468</v>
      </c>
      <c r="D106" s="315"/>
      <c r="E106" s="315"/>
      <c r="F106" s="371">
        <f>F108</f>
        <v>796</v>
      </c>
      <c r="G106" s="371">
        <f>G108</f>
        <v>459.2</v>
      </c>
      <c r="H106" s="371">
        <f>H108</f>
        <v>796</v>
      </c>
      <c r="I106" s="316" t="e">
        <f>I108+#REF!</f>
        <v>#REF!</v>
      </c>
      <c r="J106" s="316" t="e">
        <f>J108+#REF!</f>
        <v>#REF!</v>
      </c>
      <c r="K106" s="316" t="e">
        <f>K108+#REF!</f>
        <v>#REF!</v>
      </c>
      <c r="L106" s="317">
        <f>L108</f>
        <v>29719.7</v>
      </c>
      <c r="Q106" s="280"/>
    </row>
    <row r="107" spans="1:17" ht="15.75" customHeight="1">
      <c r="A107" s="388" t="s">
        <v>340</v>
      </c>
      <c r="B107" s="293" t="s">
        <v>223</v>
      </c>
      <c r="C107" s="293" t="s">
        <v>468</v>
      </c>
      <c r="D107" s="293" t="s">
        <v>339</v>
      </c>
      <c r="E107" s="293"/>
      <c r="F107" s="294" t="e">
        <f>[2]роспись!H69</f>
        <v>#REF!</v>
      </c>
      <c r="G107" s="294">
        <v>459.2</v>
      </c>
      <c r="H107" s="294">
        <v>796</v>
      </c>
      <c r="I107" s="321">
        <f>6469.6+600</f>
        <v>7069.6</v>
      </c>
      <c r="J107" s="329">
        <v>2772.6</v>
      </c>
      <c r="K107" s="330">
        <v>7069.6</v>
      </c>
      <c r="L107" s="324">
        <f>L108</f>
        <v>29719.7</v>
      </c>
      <c r="Q107" s="280"/>
    </row>
    <row r="108" spans="1:17" ht="18" customHeight="1" thickBot="1">
      <c r="A108" s="249" t="s">
        <v>307</v>
      </c>
      <c r="B108" s="293" t="s">
        <v>223</v>
      </c>
      <c r="C108" s="293" t="s">
        <v>468</v>
      </c>
      <c r="D108" s="293" t="s">
        <v>253</v>
      </c>
      <c r="E108" s="293"/>
      <c r="F108" s="294">
        <f>[2]роспись!H70</f>
        <v>796</v>
      </c>
      <c r="G108" s="294">
        <v>459.2</v>
      </c>
      <c r="H108" s="294">
        <v>796</v>
      </c>
      <c r="I108" s="321">
        <f>6469.6+600</f>
        <v>7069.6</v>
      </c>
      <c r="J108" s="329">
        <v>2772.6</v>
      </c>
      <c r="K108" s="330">
        <v>7069.6</v>
      </c>
      <c r="L108" s="324">
        <f>'Вед. 2020 (прил 4)'!N112</f>
        <v>29719.7</v>
      </c>
      <c r="Q108" s="280"/>
    </row>
    <row r="109" spans="1:17" ht="16.149999999999999" customHeight="1" thickBot="1">
      <c r="A109" s="382" t="s">
        <v>446</v>
      </c>
      <c r="B109" s="367" t="s">
        <v>445</v>
      </c>
      <c r="C109" s="367"/>
      <c r="D109" s="367"/>
      <c r="E109" s="390"/>
      <c r="F109" s="391" t="e">
        <f>[2]роспись!H73</f>
        <v>#REF!</v>
      </c>
      <c r="G109" s="391">
        <v>480</v>
      </c>
      <c r="H109" s="391">
        <v>668</v>
      </c>
      <c r="I109" s="392" t="e">
        <f>I110</f>
        <v>#REF!</v>
      </c>
      <c r="J109" s="392" t="e">
        <f>J110</f>
        <v>#REF!</v>
      </c>
      <c r="K109" s="392" t="e">
        <f>K110</f>
        <v>#REF!</v>
      </c>
      <c r="L109" s="369">
        <f>L110</f>
        <v>46</v>
      </c>
      <c r="Q109" s="280"/>
    </row>
    <row r="110" spans="1:17">
      <c r="A110" s="389" t="s">
        <v>447</v>
      </c>
      <c r="B110" s="315" t="s">
        <v>445</v>
      </c>
      <c r="C110" s="290" t="s">
        <v>469</v>
      </c>
      <c r="D110" s="315"/>
      <c r="E110" s="315"/>
      <c r="F110" s="371">
        <f>F112</f>
        <v>204</v>
      </c>
      <c r="G110" s="371">
        <f>G112</f>
        <v>459.2</v>
      </c>
      <c r="H110" s="371">
        <f>H112</f>
        <v>796</v>
      </c>
      <c r="I110" s="316" t="e">
        <f>I112+I113</f>
        <v>#REF!</v>
      </c>
      <c r="J110" s="316" t="e">
        <f>J112+J113</f>
        <v>#REF!</v>
      </c>
      <c r="K110" s="316" t="e">
        <f>K112+K113</f>
        <v>#REF!</v>
      </c>
      <c r="L110" s="317">
        <f>L111</f>
        <v>46</v>
      </c>
      <c r="Q110" s="280"/>
    </row>
    <row r="111" spans="1:17" ht="21" customHeight="1">
      <c r="A111" s="388" t="s">
        <v>340</v>
      </c>
      <c r="B111" s="293" t="s">
        <v>445</v>
      </c>
      <c r="C111" s="293" t="s">
        <v>469</v>
      </c>
      <c r="D111" s="293" t="s">
        <v>339</v>
      </c>
      <c r="E111" s="293"/>
      <c r="F111" s="294" t="e">
        <f>[2]роспись!H74</f>
        <v>#REF!</v>
      </c>
      <c r="G111" s="294">
        <v>459.2</v>
      </c>
      <c r="H111" s="294">
        <v>796</v>
      </c>
      <c r="I111" s="321">
        <f>6469.6+600</f>
        <v>7069.6</v>
      </c>
      <c r="J111" s="329">
        <v>2772.6</v>
      </c>
      <c r="K111" s="330">
        <v>7069.6</v>
      </c>
      <c r="L111" s="324">
        <f>L112</f>
        <v>46</v>
      </c>
      <c r="Q111" s="280"/>
    </row>
    <row r="112" spans="1:17" ht="22.5" customHeight="1" thickBot="1">
      <c r="A112" s="249" t="s">
        <v>307</v>
      </c>
      <c r="B112" s="293" t="s">
        <v>445</v>
      </c>
      <c r="C112" s="293" t="s">
        <v>469</v>
      </c>
      <c r="D112" s="293" t="s">
        <v>253</v>
      </c>
      <c r="E112" s="293"/>
      <c r="F112" s="294">
        <f>[2]роспись!H75</f>
        <v>204</v>
      </c>
      <c r="G112" s="294">
        <v>459.2</v>
      </c>
      <c r="H112" s="294">
        <v>796</v>
      </c>
      <c r="I112" s="321">
        <f>6469.6+600</f>
        <v>7069.6</v>
      </c>
      <c r="J112" s="329">
        <v>2772.6</v>
      </c>
      <c r="K112" s="330">
        <v>7069.6</v>
      </c>
      <c r="L112" s="324">
        <f>'Вед. 2020 (прил 4)'!N116</f>
        <v>46</v>
      </c>
      <c r="Q112" s="280"/>
    </row>
    <row r="113" spans="1:17" ht="13.5" thickBot="1">
      <c r="A113" s="382" t="s">
        <v>32</v>
      </c>
      <c r="B113" s="367" t="s">
        <v>33</v>
      </c>
      <c r="C113" s="367"/>
      <c r="D113" s="367"/>
      <c r="E113" s="293"/>
      <c r="F113" s="294" t="e">
        <f>#REF!+#REF!+#REF!</f>
        <v>#REF!</v>
      </c>
      <c r="G113" s="294" t="e">
        <f>#REF!+#REF!+#REF!</f>
        <v>#REF!</v>
      </c>
      <c r="H113" s="294" t="e">
        <f>#REF!+#REF!+#REF!</f>
        <v>#REF!</v>
      </c>
      <c r="I113" s="392" t="e">
        <f>#REF!+I125+I135+I145</f>
        <v>#REF!</v>
      </c>
      <c r="J113" s="392" t="e">
        <f>#REF!+J125+J135+J145</f>
        <v>#REF!</v>
      </c>
      <c r="K113" s="392" t="e">
        <f>#REF!+K125+K135+K145</f>
        <v>#REF!</v>
      </c>
      <c r="L113" s="369">
        <f>L114</f>
        <v>55367.8</v>
      </c>
      <c r="Q113" s="280"/>
    </row>
    <row r="114" spans="1:17" ht="13.5" thickBot="1">
      <c r="A114" s="393" t="s">
        <v>323</v>
      </c>
      <c r="B114" s="367" t="s">
        <v>80</v>
      </c>
      <c r="C114" s="367"/>
      <c r="D114" s="367"/>
      <c r="E114" s="367"/>
      <c r="F114" s="368"/>
      <c r="G114" s="368"/>
      <c r="H114" s="368"/>
      <c r="I114" s="392"/>
      <c r="J114" s="392"/>
      <c r="K114" s="392"/>
      <c r="L114" s="369">
        <f>L115+L125+L135+L145</f>
        <v>55367.8</v>
      </c>
      <c r="Q114" s="280"/>
    </row>
    <row r="115" spans="1:17" ht="25.15" customHeight="1" thickBot="1">
      <c r="A115" s="394" t="s">
        <v>404</v>
      </c>
      <c r="B115" s="383" t="s">
        <v>80</v>
      </c>
      <c r="C115" s="383" t="s">
        <v>470</v>
      </c>
      <c r="D115" s="383"/>
      <c r="E115" s="384"/>
      <c r="F115" s="385">
        <f>F116</f>
        <v>552.70000000000005</v>
      </c>
      <c r="G115" s="385">
        <f>G116</f>
        <v>79.8</v>
      </c>
      <c r="H115" s="385">
        <f>H116</f>
        <v>204</v>
      </c>
      <c r="I115" s="386" t="e">
        <f>I116+#REF!+#REF!</f>
        <v>#REF!</v>
      </c>
      <c r="J115" s="386" t="e">
        <f>J116+#REF!+#REF!</f>
        <v>#REF!</v>
      </c>
      <c r="K115" s="386" t="e">
        <f>K116+#REF!+#REF!</f>
        <v>#REF!</v>
      </c>
      <c r="L115" s="387">
        <f>L116+L119+L122</f>
        <v>16246.3</v>
      </c>
      <c r="Q115" s="280"/>
    </row>
    <row r="116" spans="1:17" ht="27" customHeight="1">
      <c r="A116" s="395" t="s">
        <v>258</v>
      </c>
      <c r="B116" s="396" t="s">
        <v>80</v>
      </c>
      <c r="C116" s="396" t="s">
        <v>471</v>
      </c>
      <c r="D116" s="396"/>
      <c r="E116" s="396"/>
      <c r="F116" s="397">
        <f>[2]роспись!H84</f>
        <v>552.70000000000005</v>
      </c>
      <c r="G116" s="397">
        <v>79.8</v>
      </c>
      <c r="H116" s="397">
        <v>204</v>
      </c>
      <c r="I116" s="398">
        <f>I118</f>
        <v>411.1</v>
      </c>
      <c r="J116" s="398">
        <f>J118</f>
        <v>0</v>
      </c>
      <c r="K116" s="398">
        <f>K118</f>
        <v>411.1</v>
      </c>
      <c r="L116" s="399">
        <f>L117</f>
        <v>9085.4</v>
      </c>
      <c r="Q116" s="280"/>
    </row>
    <row r="117" spans="1:17" ht="25.9" customHeight="1">
      <c r="A117" s="332" t="s">
        <v>340</v>
      </c>
      <c r="B117" s="293" t="s">
        <v>80</v>
      </c>
      <c r="C117" s="293" t="s">
        <v>471</v>
      </c>
      <c r="D117" s="293" t="s">
        <v>339</v>
      </c>
      <c r="E117" s="293"/>
      <c r="F117" s="294" t="e">
        <f t="shared" ref="F117:H117" si="10">F118</f>
        <v>#REF!</v>
      </c>
      <c r="G117" s="294" t="e">
        <f t="shared" si="10"/>
        <v>#REF!</v>
      </c>
      <c r="H117" s="294" t="e">
        <f t="shared" si="10"/>
        <v>#REF!</v>
      </c>
      <c r="I117" s="321">
        <v>411.1</v>
      </c>
      <c r="J117" s="322"/>
      <c r="K117" s="323">
        <v>411.1</v>
      </c>
      <c r="L117" s="324">
        <f>L118</f>
        <v>9085.4</v>
      </c>
      <c r="Q117" s="280"/>
    </row>
    <row r="118" spans="1:17" ht="27" customHeight="1" thickBot="1">
      <c r="A118" s="364" t="s">
        <v>307</v>
      </c>
      <c r="B118" s="361" t="s">
        <v>80</v>
      </c>
      <c r="C118" s="361" t="s">
        <v>471</v>
      </c>
      <c r="D118" s="361" t="s">
        <v>253</v>
      </c>
      <c r="E118" s="361"/>
      <c r="F118" s="365" t="e">
        <f>#REF!</f>
        <v>#REF!</v>
      </c>
      <c r="G118" s="365" t="e">
        <f>#REF!</f>
        <v>#REF!</v>
      </c>
      <c r="H118" s="365" t="e">
        <f>#REF!</f>
        <v>#REF!</v>
      </c>
      <c r="I118" s="328">
        <v>411.1</v>
      </c>
      <c r="J118" s="329"/>
      <c r="K118" s="330">
        <v>411.1</v>
      </c>
      <c r="L118" s="331">
        <f>'Вед. 2020 (прил 4)'!N122</f>
        <v>9085.4</v>
      </c>
      <c r="Q118" s="280"/>
    </row>
    <row r="119" spans="1:17" ht="13.5" thickBot="1">
      <c r="A119" s="400" t="s">
        <v>520</v>
      </c>
      <c r="B119" s="401" t="s">
        <v>80</v>
      </c>
      <c r="C119" s="390" t="s">
        <v>528</v>
      </c>
      <c r="D119" s="401"/>
      <c r="E119" s="402"/>
      <c r="F119" s="391"/>
      <c r="G119" s="391"/>
      <c r="H119" s="391"/>
      <c r="I119" s="391"/>
      <c r="J119" s="391"/>
      <c r="K119" s="391"/>
      <c r="L119" s="369">
        <f>L120</f>
        <v>4425.8999999999996</v>
      </c>
      <c r="Q119" s="280"/>
    </row>
    <row r="120" spans="1:17" ht="27" customHeight="1">
      <c r="A120" s="403" t="s">
        <v>340</v>
      </c>
      <c r="B120" s="404" t="s">
        <v>80</v>
      </c>
      <c r="C120" s="405" t="s">
        <v>528</v>
      </c>
      <c r="D120" s="404" t="s">
        <v>339</v>
      </c>
      <c r="E120" s="406" t="s">
        <v>339</v>
      </c>
      <c r="F120" s="407"/>
      <c r="G120" s="407"/>
      <c r="H120" s="407"/>
      <c r="I120" s="407"/>
      <c r="J120" s="407"/>
      <c r="K120" s="407"/>
      <c r="L120" s="408">
        <f>L121</f>
        <v>4425.8999999999996</v>
      </c>
      <c r="Q120" s="280"/>
    </row>
    <row r="121" spans="1:17" ht="19.5" customHeight="1" thickBot="1">
      <c r="A121" s="364" t="s">
        <v>307</v>
      </c>
      <c r="B121" s="409" t="s">
        <v>80</v>
      </c>
      <c r="C121" s="361" t="s">
        <v>528</v>
      </c>
      <c r="D121" s="409" t="s">
        <v>253</v>
      </c>
      <c r="E121" s="410" t="s">
        <v>253</v>
      </c>
      <c r="F121" s="365"/>
      <c r="G121" s="365"/>
      <c r="H121" s="365"/>
      <c r="I121" s="365"/>
      <c r="J121" s="365"/>
      <c r="K121" s="365"/>
      <c r="L121" s="331">
        <f>'Вед. 2020 (прил 4)'!N125</f>
        <v>4425.8999999999996</v>
      </c>
      <c r="Q121" s="280"/>
    </row>
    <row r="122" spans="1:17" ht="27" customHeight="1" thickBot="1">
      <c r="A122" s="366" t="s">
        <v>540</v>
      </c>
      <c r="B122" s="402" t="s">
        <v>80</v>
      </c>
      <c r="C122" s="367" t="s">
        <v>541</v>
      </c>
      <c r="D122" s="411"/>
      <c r="E122" s="411"/>
      <c r="F122" s="391"/>
      <c r="G122" s="391"/>
      <c r="H122" s="391"/>
      <c r="I122" s="391"/>
      <c r="J122" s="391"/>
      <c r="K122" s="391"/>
      <c r="L122" s="369">
        <f>L123</f>
        <v>2735</v>
      </c>
      <c r="Q122" s="280"/>
    </row>
    <row r="123" spans="1:17" ht="27" customHeight="1">
      <c r="A123" s="403" t="s">
        <v>340</v>
      </c>
      <c r="B123" s="406" t="s">
        <v>80</v>
      </c>
      <c r="C123" s="405" t="s">
        <v>541</v>
      </c>
      <c r="D123" s="406" t="s">
        <v>339</v>
      </c>
      <c r="E123" s="406"/>
      <c r="F123" s="407"/>
      <c r="G123" s="407"/>
      <c r="H123" s="407"/>
      <c r="I123" s="407"/>
      <c r="J123" s="407"/>
      <c r="K123" s="407"/>
      <c r="L123" s="408">
        <f>L124</f>
        <v>2735</v>
      </c>
      <c r="Q123" s="280"/>
    </row>
    <row r="124" spans="1:17" ht="27" customHeight="1" thickBot="1">
      <c r="A124" s="364" t="s">
        <v>307</v>
      </c>
      <c r="B124" s="410" t="s">
        <v>80</v>
      </c>
      <c r="C124" s="361" t="s">
        <v>541</v>
      </c>
      <c r="D124" s="410" t="s">
        <v>253</v>
      </c>
      <c r="E124" s="410"/>
      <c r="F124" s="365"/>
      <c r="G124" s="365"/>
      <c r="H124" s="365"/>
      <c r="I124" s="365"/>
      <c r="J124" s="365"/>
      <c r="K124" s="365"/>
      <c r="L124" s="331">
        <f>'Вед. 2020 (прил 4)'!N128</f>
        <v>2735</v>
      </c>
      <c r="Q124" s="280"/>
    </row>
    <row r="125" spans="1:17" ht="28.5" customHeight="1" thickBot="1">
      <c r="A125" s="412" t="s">
        <v>263</v>
      </c>
      <c r="B125" s="367" t="s">
        <v>80</v>
      </c>
      <c r="C125" s="367" t="s">
        <v>472</v>
      </c>
      <c r="D125" s="367"/>
      <c r="E125" s="390"/>
      <c r="F125" s="391">
        <f>F126</f>
        <v>1077.7</v>
      </c>
      <c r="G125" s="391">
        <f>G126</f>
        <v>566.29999999999995</v>
      </c>
      <c r="H125" s="391">
        <f>H126</f>
        <v>1077.7</v>
      </c>
      <c r="I125" s="392">
        <f>I126++I129+I132</f>
        <v>6501.6</v>
      </c>
      <c r="J125" s="392">
        <f>J126++J129+J132</f>
        <v>4178.7000000000007</v>
      </c>
      <c r="K125" s="413">
        <f>K126++K129+K132</f>
        <v>6501.6</v>
      </c>
      <c r="L125" s="369">
        <f>L126++L129+L132</f>
        <v>12790</v>
      </c>
      <c r="Q125" s="280"/>
    </row>
    <row r="126" spans="1:17" ht="17.25" customHeight="1">
      <c r="A126" s="414" t="s">
        <v>264</v>
      </c>
      <c r="B126" s="404" t="s">
        <v>80</v>
      </c>
      <c r="C126" s="405" t="s">
        <v>473</v>
      </c>
      <c r="D126" s="404"/>
      <c r="E126" s="405"/>
      <c r="F126" s="405">
        <f t="shared" ref="F126:K126" si="11">F128</f>
        <v>1077.7</v>
      </c>
      <c r="G126" s="407">
        <f t="shared" si="11"/>
        <v>566.29999999999995</v>
      </c>
      <c r="H126" s="407">
        <f t="shared" si="11"/>
        <v>1077.7</v>
      </c>
      <c r="I126" s="415">
        <f t="shared" si="11"/>
        <v>1800</v>
      </c>
      <c r="J126" s="415">
        <f t="shared" si="11"/>
        <v>1632.4</v>
      </c>
      <c r="K126" s="415">
        <f t="shared" si="11"/>
        <v>1800</v>
      </c>
      <c r="L126" s="416">
        <f>L127</f>
        <v>640</v>
      </c>
      <c r="Q126" s="280"/>
    </row>
    <row r="127" spans="1:17" ht="17.25" customHeight="1">
      <c r="A127" s="388" t="s">
        <v>340</v>
      </c>
      <c r="B127" s="417" t="s">
        <v>80</v>
      </c>
      <c r="C127" s="293" t="s">
        <v>473</v>
      </c>
      <c r="D127" s="417" t="s">
        <v>339</v>
      </c>
      <c r="E127" s="293"/>
      <c r="F127" s="293" t="e">
        <f>[2]роспись!H78</f>
        <v>#REF!</v>
      </c>
      <c r="G127" s="294">
        <v>566.29999999999995</v>
      </c>
      <c r="H127" s="294">
        <v>1077.7</v>
      </c>
      <c r="I127" s="418">
        <v>1800</v>
      </c>
      <c r="J127" s="322">
        <v>1632.4</v>
      </c>
      <c r="K127" s="323">
        <v>1800</v>
      </c>
      <c r="L127" s="324">
        <f>L128</f>
        <v>640</v>
      </c>
      <c r="Q127" s="280"/>
    </row>
    <row r="128" spans="1:17" ht="20.25" customHeight="1">
      <c r="A128" s="249" t="s">
        <v>307</v>
      </c>
      <c r="B128" s="417" t="s">
        <v>80</v>
      </c>
      <c r="C128" s="405" t="s">
        <v>473</v>
      </c>
      <c r="D128" s="417" t="s">
        <v>253</v>
      </c>
      <c r="E128" s="293"/>
      <c r="F128" s="293">
        <f>[2]роспись!H79</f>
        <v>1077.7</v>
      </c>
      <c r="G128" s="294">
        <v>566.29999999999995</v>
      </c>
      <c r="H128" s="294">
        <v>1077.7</v>
      </c>
      <c r="I128" s="418">
        <v>1800</v>
      </c>
      <c r="J128" s="322">
        <v>1632.4</v>
      </c>
      <c r="K128" s="323">
        <v>1800</v>
      </c>
      <c r="L128" s="324">
        <f>'Вед. 2020 (прил 4)'!N132</f>
        <v>640</v>
      </c>
      <c r="Q128" s="280"/>
    </row>
    <row r="129" spans="1:17" ht="24" hidden="1" customHeight="1">
      <c r="A129" s="419" t="s">
        <v>81</v>
      </c>
      <c r="B129" s="417" t="s">
        <v>80</v>
      </c>
      <c r="C129" s="405" t="s">
        <v>474</v>
      </c>
      <c r="D129" s="417"/>
      <c r="E129" s="293"/>
      <c r="F129" s="294">
        <f>F135</f>
        <v>780.80000000000007</v>
      </c>
      <c r="G129" s="294">
        <f>G135</f>
        <v>457.5</v>
      </c>
      <c r="H129" s="294">
        <f>H135</f>
        <v>704.80000000000007</v>
      </c>
      <c r="I129" s="418">
        <f>I131</f>
        <v>1122</v>
      </c>
      <c r="J129" s="418">
        <f>J131</f>
        <v>475</v>
      </c>
      <c r="K129" s="418">
        <f>K131</f>
        <v>1122</v>
      </c>
      <c r="L129" s="420">
        <f>L130</f>
        <v>0</v>
      </c>
      <c r="Q129" s="280"/>
    </row>
    <row r="130" spans="1:17" ht="29.25" hidden="1" customHeight="1">
      <c r="A130" s="388" t="s">
        <v>340</v>
      </c>
      <c r="B130" s="417" t="s">
        <v>80</v>
      </c>
      <c r="C130" s="405" t="s">
        <v>474</v>
      </c>
      <c r="D130" s="417" t="s">
        <v>339</v>
      </c>
      <c r="E130" s="293"/>
      <c r="F130" s="294">
        <f>F132</f>
        <v>0</v>
      </c>
      <c r="G130" s="294">
        <f>G132</f>
        <v>0</v>
      </c>
      <c r="H130" s="294">
        <f>H132</f>
        <v>0</v>
      </c>
      <c r="I130" s="418">
        <v>1122</v>
      </c>
      <c r="J130" s="418">
        <v>475</v>
      </c>
      <c r="K130" s="418">
        <v>1122</v>
      </c>
      <c r="L130" s="420">
        <f>L131</f>
        <v>0</v>
      </c>
      <c r="Q130" s="280"/>
    </row>
    <row r="131" spans="1:17" ht="25.5" hidden="1" customHeight="1">
      <c r="A131" s="249" t="s">
        <v>307</v>
      </c>
      <c r="B131" s="417" t="s">
        <v>80</v>
      </c>
      <c r="C131" s="405" t="s">
        <v>474</v>
      </c>
      <c r="D131" s="417" t="s">
        <v>253</v>
      </c>
      <c r="E131" s="293"/>
      <c r="F131" s="294">
        <f>F134</f>
        <v>0</v>
      </c>
      <c r="G131" s="294">
        <f>G134</f>
        <v>0</v>
      </c>
      <c r="H131" s="294">
        <f>H134</f>
        <v>0</v>
      </c>
      <c r="I131" s="418">
        <v>1122</v>
      </c>
      <c r="J131" s="418">
        <v>475</v>
      </c>
      <c r="K131" s="418">
        <v>1122</v>
      </c>
      <c r="L131" s="420">
        <f>'Вед. 2020 (прил 4)'!N135</f>
        <v>0</v>
      </c>
      <c r="Q131" s="280"/>
    </row>
    <row r="132" spans="1:17" ht="21" customHeight="1">
      <c r="A132" s="421" t="s">
        <v>265</v>
      </c>
      <c r="B132" s="417" t="s">
        <v>80</v>
      </c>
      <c r="C132" s="405" t="s">
        <v>475</v>
      </c>
      <c r="D132" s="417"/>
      <c r="E132" s="293"/>
      <c r="F132" s="294"/>
      <c r="G132" s="294"/>
      <c r="H132" s="294"/>
      <c r="I132" s="418">
        <f>I134</f>
        <v>3579.6</v>
      </c>
      <c r="J132" s="418">
        <f>J134</f>
        <v>2071.3000000000002</v>
      </c>
      <c r="K132" s="418">
        <f>K134</f>
        <v>3579.6</v>
      </c>
      <c r="L132" s="420">
        <f>L134</f>
        <v>12150</v>
      </c>
      <c r="Q132" s="280"/>
    </row>
    <row r="133" spans="1:17" ht="27" customHeight="1">
      <c r="A133" s="388" t="s">
        <v>340</v>
      </c>
      <c r="B133" s="409" t="s">
        <v>80</v>
      </c>
      <c r="C133" s="405" t="s">
        <v>475</v>
      </c>
      <c r="D133" s="417" t="s">
        <v>339</v>
      </c>
      <c r="E133" s="361"/>
      <c r="F133" s="365"/>
      <c r="G133" s="422"/>
      <c r="H133" s="422"/>
      <c r="I133" s="423">
        <v>3579.6</v>
      </c>
      <c r="J133" s="322">
        <v>2071.3000000000002</v>
      </c>
      <c r="K133" s="323">
        <v>3579.6</v>
      </c>
      <c r="L133" s="324">
        <f>L134</f>
        <v>12150</v>
      </c>
      <c r="Q133" s="280"/>
    </row>
    <row r="134" spans="1:17" ht="24" customHeight="1" thickBot="1">
      <c r="A134" s="249" t="s">
        <v>307</v>
      </c>
      <c r="B134" s="409" t="s">
        <v>80</v>
      </c>
      <c r="C134" s="424" t="s">
        <v>475</v>
      </c>
      <c r="D134" s="417" t="s">
        <v>253</v>
      </c>
      <c r="E134" s="361"/>
      <c r="F134" s="365"/>
      <c r="G134" s="422"/>
      <c r="H134" s="422"/>
      <c r="I134" s="423">
        <v>3579.6</v>
      </c>
      <c r="J134" s="322">
        <v>2071.3000000000002</v>
      </c>
      <c r="K134" s="323">
        <v>3579.6</v>
      </c>
      <c r="L134" s="324">
        <f>'Вед. 2020 (прил 4)'!N138</f>
        <v>12150</v>
      </c>
      <c r="Q134" s="280"/>
    </row>
    <row r="135" spans="1:17" ht="18.75" customHeight="1" thickBot="1">
      <c r="A135" s="425" t="s">
        <v>266</v>
      </c>
      <c r="B135" s="426" t="s">
        <v>80</v>
      </c>
      <c r="C135" s="427" t="s">
        <v>479</v>
      </c>
      <c r="D135" s="428"/>
      <c r="E135" s="290"/>
      <c r="F135" s="291">
        <f>F136+F145</f>
        <v>780.80000000000007</v>
      </c>
      <c r="G135" s="291">
        <f>G136+G145</f>
        <v>457.5</v>
      </c>
      <c r="H135" s="291">
        <f>H136+H145</f>
        <v>704.80000000000007</v>
      </c>
      <c r="I135" s="392">
        <f>I136+I139</f>
        <v>571.6</v>
      </c>
      <c r="J135" s="392">
        <f>J136+J139</f>
        <v>100</v>
      </c>
      <c r="K135" s="392">
        <f>K136+K139</f>
        <v>571.6</v>
      </c>
      <c r="L135" s="369">
        <f>L136+L139+L142</f>
        <v>5500</v>
      </c>
      <c r="Q135" s="280"/>
    </row>
    <row r="136" spans="1:17" ht="29.25" hidden="1" customHeight="1">
      <c r="A136" s="429" t="s">
        <v>267</v>
      </c>
      <c r="B136" s="404" t="s">
        <v>80</v>
      </c>
      <c r="C136" s="405" t="s">
        <v>476</v>
      </c>
      <c r="D136" s="404"/>
      <c r="E136" s="293"/>
      <c r="F136" s="294">
        <f t="shared" ref="F136:L136" si="12">F138</f>
        <v>552.70000000000005</v>
      </c>
      <c r="G136" s="294">
        <f t="shared" si="12"/>
        <v>356.1</v>
      </c>
      <c r="H136" s="294">
        <f t="shared" si="12"/>
        <v>552.70000000000005</v>
      </c>
      <c r="I136" s="415">
        <f t="shared" si="12"/>
        <v>150</v>
      </c>
      <c r="J136" s="415">
        <f t="shared" si="12"/>
        <v>100</v>
      </c>
      <c r="K136" s="415">
        <f t="shared" si="12"/>
        <v>150</v>
      </c>
      <c r="L136" s="416">
        <f t="shared" si="12"/>
        <v>0</v>
      </c>
      <c r="Q136" s="280"/>
    </row>
    <row r="137" spans="1:17" ht="30" hidden="1" customHeight="1">
      <c r="A137" s="388" t="s">
        <v>340</v>
      </c>
      <c r="B137" s="404" t="s">
        <v>80</v>
      </c>
      <c r="C137" s="405" t="s">
        <v>476</v>
      </c>
      <c r="D137" s="404" t="s">
        <v>339</v>
      </c>
      <c r="E137" s="293"/>
      <c r="F137" s="294" t="e">
        <f>[2]роспись!H83</f>
        <v>#REF!</v>
      </c>
      <c r="G137" s="294">
        <v>356.1</v>
      </c>
      <c r="H137" s="294">
        <v>552.70000000000005</v>
      </c>
      <c r="I137" s="415">
        <v>150</v>
      </c>
      <c r="J137" s="430">
        <v>100</v>
      </c>
      <c r="K137" s="431">
        <v>150</v>
      </c>
      <c r="L137" s="324">
        <f>L138</f>
        <v>0</v>
      </c>
      <c r="Q137" s="280"/>
    </row>
    <row r="138" spans="1:17" ht="32.25" hidden="1" customHeight="1">
      <c r="A138" s="249" t="s">
        <v>307</v>
      </c>
      <c r="B138" s="404" t="s">
        <v>80</v>
      </c>
      <c r="C138" s="405" t="s">
        <v>476</v>
      </c>
      <c r="D138" s="404" t="s">
        <v>253</v>
      </c>
      <c r="E138" s="293"/>
      <c r="F138" s="294">
        <f>[2]роспись!H84</f>
        <v>552.70000000000005</v>
      </c>
      <c r="G138" s="294">
        <v>356.1</v>
      </c>
      <c r="H138" s="294">
        <v>552.70000000000005</v>
      </c>
      <c r="I138" s="415">
        <v>150</v>
      </c>
      <c r="J138" s="430">
        <v>100</v>
      </c>
      <c r="K138" s="431">
        <v>150</v>
      </c>
      <c r="L138" s="324">
        <f>'Вед. 2020 (прил 4)'!N142</f>
        <v>0</v>
      </c>
      <c r="Q138" s="280"/>
    </row>
    <row r="139" spans="1:17" ht="19.5" customHeight="1">
      <c r="A139" s="432" t="s">
        <v>405</v>
      </c>
      <c r="B139" s="409" t="s">
        <v>80</v>
      </c>
      <c r="C139" s="405" t="s">
        <v>477</v>
      </c>
      <c r="D139" s="409"/>
      <c r="E139" s="293"/>
      <c r="F139" s="294"/>
      <c r="G139" s="294"/>
      <c r="H139" s="294"/>
      <c r="I139" s="423">
        <f>I141</f>
        <v>421.6</v>
      </c>
      <c r="J139" s="423">
        <f>J141</f>
        <v>0</v>
      </c>
      <c r="K139" s="423">
        <f>K141</f>
        <v>421.6</v>
      </c>
      <c r="L139" s="433">
        <f>L141</f>
        <v>2942.1</v>
      </c>
      <c r="Q139" s="280"/>
    </row>
    <row r="140" spans="1:17" ht="20.25" customHeight="1">
      <c r="A140" s="388" t="s">
        <v>340</v>
      </c>
      <c r="B140" s="409" t="s">
        <v>80</v>
      </c>
      <c r="C140" s="405" t="s">
        <v>477</v>
      </c>
      <c r="D140" s="409" t="s">
        <v>339</v>
      </c>
      <c r="E140" s="293"/>
      <c r="F140" s="294"/>
      <c r="G140" s="294"/>
      <c r="H140" s="294"/>
      <c r="I140" s="423">
        <v>421.6</v>
      </c>
      <c r="J140" s="434"/>
      <c r="K140" s="434">
        <v>421.6</v>
      </c>
      <c r="L140" s="324">
        <f>L141</f>
        <v>2942.1</v>
      </c>
      <c r="Q140" s="280"/>
    </row>
    <row r="141" spans="1:17" ht="20.25" customHeight="1">
      <c r="A141" s="249" t="s">
        <v>307</v>
      </c>
      <c r="B141" s="409" t="s">
        <v>80</v>
      </c>
      <c r="C141" s="405" t="s">
        <v>477</v>
      </c>
      <c r="D141" s="409" t="s">
        <v>253</v>
      </c>
      <c r="E141" s="293"/>
      <c r="F141" s="294"/>
      <c r="G141" s="294"/>
      <c r="H141" s="294"/>
      <c r="I141" s="423">
        <v>421.6</v>
      </c>
      <c r="J141" s="434"/>
      <c r="K141" s="434">
        <v>421.6</v>
      </c>
      <c r="L141" s="324">
        <f>'Вед. 2020 (прил 4)'!N145</f>
        <v>2942.1</v>
      </c>
      <c r="Q141" s="280"/>
    </row>
    <row r="142" spans="1:17" ht="28.5" customHeight="1">
      <c r="A142" s="432" t="s">
        <v>453</v>
      </c>
      <c r="B142" s="409" t="s">
        <v>80</v>
      </c>
      <c r="C142" s="405" t="s">
        <v>478</v>
      </c>
      <c r="D142" s="409"/>
      <c r="E142" s="293"/>
      <c r="F142" s="294"/>
      <c r="G142" s="294"/>
      <c r="H142" s="294"/>
      <c r="I142" s="423">
        <f>I144</f>
        <v>421.6</v>
      </c>
      <c r="J142" s="423">
        <f>J144</f>
        <v>0</v>
      </c>
      <c r="K142" s="423">
        <f>K144</f>
        <v>421.6</v>
      </c>
      <c r="L142" s="433">
        <f>L144</f>
        <v>2557.9</v>
      </c>
      <c r="Q142" s="280"/>
    </row>
    <row r="143" spans="1:17" ht="18.75" customHeight="1">
      <c r="A143" s="388" t="s">
        <v>340</v>
      </c>
      <c r="B143" s="409" t="s">
        <v>80</v>
      </c>
      <c r="C143" s="405" t="s">
        <v>478</v>
      </c>
      <c r="D143" s="409" t="s">
        <v>339</v>
      </c>
      <c r="E143" s="293"/>
      <c r="F143" s="294"/>
      <c r="G143" s="294"/>
      <c r="H143" s="294"/>
      <c r="I143" s="423">
        <v>421.6</v>
      </c>
      <c r="J143" s="434"/>
      <c r="K143" s="434">
        <v>421.6</v>
      </c>
      <c r="L143" s="324">
        <f>L144</f>
        <v>2557.9</v>
      </c>
      <c r="Q143" s="280"/>
    </row>
    <row r="144" spans="1:17" ht="20.25" customHeight="1" thickBot="1">
      <c r="A144" s="249" t="s">
        <v>307</v>
      </c>
      <c r="B144" s="409" t="s">
        <v>80</v>
      </c>
      <c r="C144" s="424" t="s">
        <v>478</v>
      </c>
      <c r="D144" s="409" t="s">
        <v>253</v>
      </c>
      <c r="E144" s="293"/>
      <c r="F144" s="294"/>
      <c r="G144" s="294"/>
      <c r="H144" s="294"/>
      <c r="I144" s="423">
        <v>421.6</v>
      </c>
      <c r="J144" s="434"/>
      <c r="K144" s="434">
        <v>421.6</v>
      </c>
      <c r="L144" s="324">
        <f>'Вед. 2020 (прил 4)'!N148</f>
        <v>2557.9</v>
      </c>
      <c r="Q144" s="280"/>
    </row>
    <row r="145" spans="1:17" ht="13.5" thickBot="1">
      <c r="A145" s="435" t="s">
        <v>268</v>
      </c>
      <c r="B145" s="383" t="s">
        <v>80</v>
      </c>
      <c r="C145" s="436" t="s">
        <v>483</v>
      </c>
      <c r="D145" s="383"/>
      <c r="E145" s="437"/>
      <c r="F145" s="438">
        <f>F146</f>
        <v>228.1</v>
      </c>
      <c r="G145" s="438">
        <f>G146</f>
        <v>101.4</v>
      </c>
      <c r="H145" s="438">
        <f>H146</f>
        <v>152.1</v>
      </c>
      <c r="I145" s="386">
        <f>I146+I149+I152</f>
        <v>5808.7999999999993</v>
      </c>
      <c r="J145" s="386">
        <f>J146+J149+J152</f>
        <v>3821.0000000000005</v>
      </c>
      <c r="K145" s="386">
        <f>K146+K149+K152</f>
        <v>5808.7999999999993</v>
      </c>
      <c r="L145" s="387">
        <f>L146+L149+L152</f>
        <v>20831.5</v>
      </c>
      <c r="Q145" s="280"/>
    </row>
    <row r="146" spans="1:17">
      <c r="A146" s="439" t="s">
        <v>406</v>
      </c>
      <c r="B146" s="440" t="s">
        <v>80</v>
      </c>
      <c r="C146" s="396" t="s">
        <v>480</v>
      </c>
      <c r="D146" s="440"/>
      <c r="E146" s="396"/>
      <c r="F146" s="397">
        <f>[2]роспись!H96</f>
        <v>228.1</v>
      </c>
      <c r="G146" s="397">
        <v>101.4</v>
      </c>
      <c r="H146" s="397">
        <v>152.1</v>
      </c>
      <c r="I146" s="398">
        <f>I148</f>
        <v>3232.7</v>
      </c>
      <c r="J146" s="398">
        <f>J148</f>
        <v>1940.7</v>
      </c>
      <c r="K146" s="398">
        <f>K148</f>
        <v>3232.7</v>
      </c>
      <c r="L146" s="399">
        <f>L148</f>
        <v>6315.2</v>
      </c>
      <c r="Q146" s="280"/>
    </row>
    <row r="147" spans="1:17" ht="22.5" customHeight="1">
      <c r="A147" s="332" t="s">
        <v>340</v>
      </c>
      <c r="B147" s="417" t="s">
        <v>80</v>
      </c>
      <c r="C147" s="405" t="s">
        <v>480</v>
      </c>
      <c r="D147" s="417" t="s">
        <v>339</v>
      </c>
      <c r="E147" s="293"/>
      <c r="F147" s="294">
        <f t="shared" ref="F147:H148" si="13">F148</f>
        <v>400</v>
      </c>
      <c r="G147" s="294">
        <f t="shared" si="13"/>
        <v>220</v>
      </c>
      <c r="H147" s="294">
        <f t="shared" si="13"/>
        <v>400</v>
      </c>
      <c r="I147" s="321">
        <f>3844.9-612.2</f>
        <v>3232.7</v>
      </c>
      <c r="J147" s="321">
        <v>1940.7</v>
      </c>
      <c r="K147" s="321">
        <v>3232.7</v>
      </c>
      <c r="L147" s="324">
        <f>L148</f>
        <v>6315.2</v>
      </c>
      <c r="Q147" s="280"/>
    </row>
    <row r="148" spans="1:17" ht="26.25" customHeight="1">
      <c r="A148" s="279" t="s">
        <v>307</v>
      </c>
      <c r="B148" s="417" t="s">
        <v>80</v>
      </c>
      <c r="C148" s="405" t="s">
        <v>480</v>
      </c>
      <c r="D148" s="417" t="s">
        <v>253</v>
      </c>
      <c r="E148" s="293"/>
      <c r="F148" s="294">
        <f t="shared" si="13"/>
        <v>400</v>
      </c>
      <c r="G148" s="294">
        <f t="shared" si="13"/>
        <v>220</v>
      </c>
      <c r="H148" s="294">
        <f t="shared" si="13"/>
        <v>400</v>
      </c>
      <c r="I148" s="321">
        <f>3844.9-612.2</f>
        <v>3232.7</v>
      </c>
      <c r="J148" s="321">
        <v>1940.7</v>
      </c>
      <c r="K148" s="321">
        <v>3232.7</v>
      </c>
      <c r="L148" s="324">
        <f>'Вед. 2020 (прил 4)'!N152</f>
        <v>6315.2</v>
      </c>
      <c r="Q148" s="280"/>
    </row>
    <row r="149" spans="1:17" ht="18" customHeight="1">
      <c r="A149" s="332" t="s">
        <v>407</v>
      </c>
      <c r="B149" s="417" t="s">
        <v>80</v>
      </c>
      <c r="C149" s="405" t="s">
        <v>481</v>
      </c>
      <c r="D149" s="417"/>
      <c r="E149" s="293"/>
      <c r="F149" s="294">
        <f>F151</f>
        <v>400</v>
      </c>
      <c r="G149" s="294">
        <f t="shared" ref="G149:L149" si="14">G151</f>
        <v>220</v>
      </c>
      <c r="H149" s="294">
        <f t="shared" si="14"/>
        <v>400</v>
      </c>
      <c r="I149" s="321">
        <v>2076.1</v>
      </c>
      <c r="J149" s="294">
        <f t="shared" si="14"/>
        <v>1865.4</v>
      </c>
      <c r="K149" s="294">
        <f t="shared" si="14"/>
        <v>2076.1</v>
      </c>
      <c r="L149" s="324">
        <f t="shared" si="14"/>
        <v>11266.3</v>
      </c>
      <c r="Q149" s="280"/>
    </row>
    <row r="150" spans="1:17" ht="26.25" customHeight="1">
      <c r="A150" s="332" t="s">
        <v>340</v>
      </c>
      <c r="B150" s="417" t="s">
        <v>80</v>
      </c>
      <c r="C150" s="405" t="s">
        <v>481</v>
      </c>
      <c r="D150" s="417" t="s">
        <v>339</v>
      </c>
      <c r="E150" s="293"/>
      <c r="F150" s="294">
        <f t="shared" ref="F150:H151" si="15">F151</f>
        <v>400</v>
      </c>
      <c r="G150" s="294">
        <f t="shared" si="15"/>
        <v>220</v>
      </c>
      <c r="H150" s="294">
        <f t="shared" si="15"/>
        <v>400</v>
      </c>
      <c r="I150" s="321">
        <v>2076.1</v>
      </c>
      <c r="J150" s="321">
        <v>1865.4</v>
      </c>
      <c r="K150" s="321">
        <v>2076.1</v>
      </c>
      <c r="L150" s="324">
        <f>L151</f>
        <v>11266.3</v>
      </c>
      <c r="Q150" s="280"/>
    </row>
    <row r="151" spans="1:17" ht="18" customHeight="1">
      <c r="A151" s="279" t="s">
        <v>307</v>
      </c>
      <c r="B151" s="417" t="s">
        <v>80</v>
      </c>
      <c r="C151" s="405" t="s">
        <v>481</v>
      </c>
      <c r="D151" s="417" t="s">
        <v>253</v>
      </c>
      <c r="E151" s="293"/>
      <c r="F151" s="294">
        <f t="shared" si="15"/>
        <v>400</v>
      </c>
      <c r="G151" s="294">
        <f t="shared" si="15"/>
        <v>220</v>
      </c>
      <c r="H151" s="294">
        <f t="shared" si="15"/>
        <v>400</v>
      </c>
      <c r="I151" s="321">
        <v>2076.1</v>
      </c>
      <c r="J151" s="321">
        <v>1865.4</v>
      </c>
      <c r="K151" s="321">
        <v>2076.1</v>
      </c>
      <c r="L151" s="324">
        <f>'Вед. 2020 (прил 4)'!N155</f>
        <v>11266.3</v>
      </c>
      <c r="Q151" s="280"/>
    </row>
    <row r="152" spans="1:17" ht="21" customHeight="1">
      <c r="A152" s="332" t="s">
        <v>82</v>
      </c>
      <c r="B152" s="417" t="s">
        <v>80</v>
      </c>
      <c r="C152" s="405" t="s">
        <v>482</v>
      </c>
      <c r="D152" s="417"/>
      <c r="E152" s="293"/>
      <c r="F152" s="294">
        <v>400</v>
      </c>
      <c r="G152" s="294">
        <v>220</v>
      </c>
      <c r="H152" s="294">
        <v>400</v>
      </c>
      <c r="I152" s="321">
        <f>I154</f>
        <v>500</v>
      </c>
      <c r="J152" s="321">
        <f>J154</f>
        <v>14.9</v>
      </c>
      <c r="K152" s="321">
        <f>K154</f>
        <v>500</v>
      </c>
      <c r="L152" s="324">
        <f>L154</f>
        <v>3250</v>
      </c>
      <c r="Q152" s="280"/>
    </row>
    <row r="153" spans="1:17" ht="24.75" customHeight="1">
      <c r="A153" s="332" t="s">
        <v>340</v>
      </c>
      <c r="B153" s="409" t="s">
        <v>80</v>
      </c>
      <c r="C153" s="405" t="s">
        <v>482</v>
      </c>
      <c r="D153" s="417" t="s">
        <v>339</v>
      </c>
      <c r="E153" s="293"/>
      <c r="F153" s="294" t="e">
        <f t="shared" ref="F153:H154" si="16">F159</f>
        <v>#REF!</v>
      </c>
      <c r="G153" s="294" t="e">
        <f t="shared" si="16"/>
        <v>#REF!</v>
      </c>
      <c r="H153" s="294" t="e">
        <f t="shared" si="16"/>
        <v>#REF!</v>
      </c>
      <c r="I153" s="328">
        <v>500</v>
      </c>
      <c r="J153" s="328">
        <v>14.9</v>
      </c>
      <c r="K153" s="328">
        <v>500</v>
      </c>
      <c r="L153" s="331">
        <f>L154</f>
        <v>3250</v>
      </c>
      <c r="Q153" s="280"/>
    </row>
    <row r="154" spans="1:17" ht="27" customHeight="1" thickBot="1">
      <c r="A154" s="372" t="s">
        <v>307</v>
      </c>
      <c r="B154" s="441" t="s">
        <v>80</v>
      </c>
      <c r="C154" s="373" t="s">
        <v>482</v>
      </c>
      <c r="D154" s="441" t="s">
        <v>253</v>
      </c>
      <c r="E154" s="373"/>
      <c r="F154" s="374" t="e">
        <f t="shared" si="16"/>
        <v>#REF!</v>
      </c>
      <c r="G154" s="374" t="e">
        <f t="shared" si="16"/>
        <v>#REF!</v>
      </c>
      <c r="H154" s="374" t="e">
        <f t="shared" si="16"/>
        <v>#REF!</v>
      </c>
      <c r="I154" s="374">
        <v>500</v>
      </c>
      <c r="J154" s="374">
        <v>14.9</v>
      </c>
      <c r="K154" s="374">
        <v>500</v>
      </c>
      <c r="L154" s="375">
        <f>'Вед. 2020 (прил 4)'!N158</f>
        <v>3250</v>
      </c>
      <c r="Q154" s="280"/>
    </row>
    <row r="155" spans="1:17" ht="13.5" thickBot="1">
      <c r="A155" s="366" t="s">
        <v>34</v>
      </c>
      <c r="B155" s="367" t="s">
        <v>22</v>
      </c>
      <c r="C155" s="367"/>
      <c r="D155" s="367"/>
      <c r="E155" s="367"/>
      <c r="F155" s="368" t="e">
        <f t="shared" ref="F155:K155" si="17">F160</f>
        <v>#REF!</v>
      </c>
      <c r="G155" s="368" t="e">
        <f t="shared" si="17"/>
        <v>#REF!</v>
      </c>
      <c r="H155" s="368" t="e">
        <f t="shared" si="17"/>
        <v>#REF!</v>
      </c>
      <c r="I155" s="392" t="e">
        <f t="shared" si="17"/>
        <v>#REF!</v>
      </c>
      <c r="J155" s="392" t="e">
        <f t="shared" si="17"/>
        <v>#REF!</v>
      </c>
      <c r="K155" s="392" t="e">
        <f t="shared" si="17"/>
        <v>#REF!</v>
      </c>
      <c r="L155" s="369">
        <f>L160+L156</f>
        <v>803.5</v>
      </c>
      <c r="Q155" s="280"/>
    </row>
    <row r="156" spans="1:17" ht="25.9" customHeight="1">
      <c r="A156" s="442" t="s">
        <v>329</v>
      </c>
      <c r="B156" s="310" t="s">
        <v>328</v>
      </c>
      <c r="C156" s="310"/>
      <c r="D156" s="310"/>
      <c r="E156" s="310"/>
      <c r="F156" s="311" t="e">
        <f>F160</f>
        <v>#REF!</v>
      </c>
      <c r="G156" s="311" t="e">
        <f>G160</f>
        <v>#REF!</v>
      </c>
      <c r="H156" s="311" t="e">
        <f>H160</f>
        <v>#REF!</v>
      </c>
      <c r="I156" s="312" t="e">
        <f>I160+#REF!+#REF!</f>
        <v>#REF!</v>
      </c>
      <c r="J156" s="312" t="e">
        <f>J160+#REF!+#REF!</f>
        <v>#REF!</v>
      </c>
      <c r="K156" s="312" t="e">
        <f>K160+#REF!+#REF!</f>
        <v>#REF!</v>
      </c>
      <c r="L156" s="313">
        <f>L157</f>
        <v>64</v>
      </c>
      <c r="Q156" s="280"/>
    </row>
    <row r="157" spans="1:17" ht="53.25" customHeight="1">
      <c r="A157" s="334" t="s">
        <v>403</v>
      </c>
      <c r="B157" s="290" t="s">
        <v>328</v>
      </c>
      <c r="C157" s="290" t="s">
        <v>484</v>
      </c>
      <c r="D157" s="290"/>
      <c r="E157" s="290"/>
      <c r="F157" s="291" t="e">
        <f>[2]роспись!H101</f>
        <v>#REF!</v>
      </c>
      <c r="G157" s="291">
        <v>309.39999999999998</v>
      </c>
      <c r="H157" s="291">
        <v>500</v>
      </c>
      <c r="I157" s="319" t="e">
        <f>I160</f>
        <v>#REF!</v>
      </c>
      <c r="J157" s="319" t="e">
        <f>J160</f>
        <v>#REF!</v>
      </c>
      <c r="K157" s="319" t="e">
        <f>K160</f>
        <v>#REF!</v>
      </c>
      <c r="L157" s="320">
        <f>L159</f>
        <v>64</v>
      </c>
      <c r="Q157" s="280"/>
    </row>
    <row r="158" spans="1:17" ht="25.5" customHeight="1">
      <c r="A158" s="332" t="s">
        <v>340</v>
      </c>
      <c r="B158" s="293" t="s">
        <v>328</v>
      </c>
      <c r="C158" s="293" t="s">
        <v>484</v>
      </c>
      <c r="D158" s="293" t="s">
        <v>339</v>
      </c>
      <c r="E158" s="336"/>
      <c r="F158" s="337" t="e">
        <f>F5+#REF!</f>
        <v>#REF!</v>
      </c>
      <c r="G158" s="337" t="e">
        <f>G5+#REF!</f>
        <v>#REF!</v>
      </c>
      <c r="H158" s="337" t="e">
        <f>H5+#REF!</f>
        <v>#REF!</v>
      </c>
      <c r="I158" s="321">
        <v>299</v>
      </c>
      <c r="J158" s="321">
        <v>243.6</v>
      </c>
      <c r="K158" s="321">
        <v>299</v>
      </c>
      <c r="L158" s="331">
        <f>L159</f>
        <v>64</v>
      </c>
      <c r="Q158" s="280"/>
    </row>
    <row r="159" spans="1:17" ht="20.25" customHeight="1">
      <c r="A159" s="279" t="s">
        <v>307</v>
      </c>
      <c r="B159" s="293" t="s">
        <v>328</v>
      </c>
      <c r="C159" s="293" t="s">
        <v>484</v>
      </c>
      <c r="D159" s="361" t="s">
        <v>253</v>
      </c>
      <c r="E159" s="336"/>
      <c r="F159" s="337" t="e">
        <f>F6+#REF!</f>
        <v>#REF!</v>
      </c>
      <c r="G159" s="337" t="e">
        <f>G6+#REF!</f>
        <v>#REF!</v>
      </c>
      <c r="H159" s="337" t="e">
        <f>H6+#REF!</f>
        <v>#REF!</v>
      </c>
      <c r="I159" s="321">
        <v>299</v>
      </c>
      <c r="J159" s="321">
        <v>243.6</v>
      </c>
      <c r="K159" s="321">
        <v>299</v>
      </c>
      <c r="L159" s="331">
        <f>'Вед. 2020 (прил 4)'!N163</f>
        <v>64</v>
      </c>
      <c r="Q159" s="280"/>
    </row>
    <row r="160" spans="1:17" ht="16.899999999999999" customHeight="1">
      <c r="A160" s="370" t="s">
        <v>513</v>
      </c>
      <c r="B160" s="315" t="s">
        <v>23</v>
      </c>
      <c r="C160" s="443"/>
      <c r="D160" s="290"/>
      <c r="E160" s="290"/>
      <c r="F160" s="291" t="e">
        <f>#REF!</f>
        <v>#REF!</v>
      </c>
      <c r="G160" s="291" t="e">
        <f>#REF!</f>
        <v>#REF!</v>
      </c>
      <c r="H160" s="291" t="e">
        <f>#REF!</f>
        <v>#REF!</v>
      </c>
      <c r="I160" s="291" t="e">
        <f>#REF!+#REF!+I164</f>
        <v>#REF!</v>
      </c>
      <c r="J160" s="291" t="e">
        <f>#REF!+#REF!+J164</f>
        <v>#REF!</v>
      </c>
      <c r="K160" s="291" t="e">
        <f>#REF!+#REF!+K164</f>
        <v>#REF!</v>
      </c>
      <c r="L160" s="320">
        <f>L164+L161</f>
        <v>739.5</v>
      </c>
      <c r="Q160" s="280"/>
    </row>
    <row r="161" spans="1:17" ht="20.25" customHeight="1">
      <c r="A161" s="334" t="s">
        <v>542</v>
      </c>
      <c r="B161" s="290" t="s">
        <v>23</v>
      </c>
      <c r="C161" s="290" t="s">
        <v>543</v>
      </c>
      <c r="D161" s="315"/>
      <c r="E161" s="444"/>
      <c r="F161" s="445"/>
      <c r="G161" s="445"/>
      <c r="H161" s="445"/>
      <c r="I161" s="316"/>
      <c r="J161" s="316"/>
      <c r="K161" s="316"/>
      <c r="L161" s="446">
        <f>L162</f>
        <v>641.5</v>
      </c>
      <c r="Q161" s="280"/>
    </row>
    <row r="162" spans="1:17" ht="25.9" customHeight="1">
      <c r="A162" s="447" t="s">
        <v>340</v>
      </c>
      <c r="B162" s="293" t="s">
        <v>23</v>
      </c>
      <c r="C162" s="293" t="s">
        <v>543</v>
      </c>
      <c r="D162" s="293" t="s">
        <v>339</v>
      </c>
      <c r="E162" s="444"/>
      <c r="F162" s="445"/>
      <c r="G162" s="445"/>
      <c r="H162" s="445"/>
      <c r="I162" s="316"/>
      <c r="J162" s="316"/>
      <c r="K162" s="316"/>
      <c r="L162" s="448">
        <f>L163</f>
        <v>641.5</v>
      </c>
      <c r="Q162" s="280"/>
    </row>
    <row r="163" spans="1:17" ht="27" customHeight="1">
      <c r="A163" s="279" t="s">
        <v>307</v>
      </c>
      <c r="B163" s="293" t="s">
        <v>23</v>
      </c>
      <c r="C163" s="293" t="s">
        <v>543</v>
      </c>
      <c r="D163" s="293" t="s">
        <v>253</v>
      </c>
      <c r="E163" s="444"/>
      <c r="F163" s="445"/>
      <c r="G163" s="445"/>
      <c r="H163" s="445"/>
      <c r="I163" s="316"/>
      <c r="J163" s="316"/>
      <c r="K163" s="316"/>
      <c r="L163" s="448">
        <f>'Вед. 2020 (прил 4)'!N167</f>
        <v>641.5</v>
      </c>
      <c r="Q163" s="280"/>
    </row>
    <row r="164" spans="1:17" ht="29.25" customHeight="1">
      <c r="A164" s="449" t="s">
        <v>408</v>
      </c>
      <c r="B164" s="290" t="s">
        <v>23</v>
      </c>
      <c r="C164" s="290" t="s">
        <v>505</v>
      </c>
      <c r="D164" s="290"/>
      <c r="E164" s="450"/>
      <c r="F164" s="451"/>
      <c r="G164" s="452"/>
      <c r="H164" s="452"/>
      <c r="I164" s="319">
        <f>I166</f>
        <v>120</v>
      </c>
      <c r="J164" s="319">
        <f>J166</f>
        <v>100</v>
      </c>
      <c r="K164" s="319">
        <f>K166</f>
        <v>120</v>
      </c>
      <c r="L164" s="320">
        <f>L166</f>
        <v>98</v>
      </c>
      <c r="Q164" s="280"/>
    </row>
    <row r="165" spans="1:17" ht="26.45" customHeight="1">
      <c r="A165" s="332" t="s">
        <v>340</v>
      </c>
      <c r="B165" s="361" t="s">
        <v>23</v>
      </c>
      <c r="C165" s="293" t="s">
        <v>505</v>
      </c>
      <c r="D165" s="293" t="s">
        <v>339</v>
      </c>
      <c r="E165" s="349"/>
      <c r="F165" s="350"/>
      <c r="G165" s="351"/>
      <c r="H165" s="351"/>
      <c r="I165" s="328">
        <v>120</v>
      </c>
      <c r="J165" s="328">
        <v>100</v>
      </c>
      <c r="K165" s="328">
        <v>120</v>
      </c>
      <c r="L165" s="331">
        <f>L166</f>
        <v>98</v>
      </c>
      <c r="Q165" s="280"/>
    </row>
    <row r="166" spans="1:17" ht="20.25" customHeight="1" thickBot="1">
      <c r="A166" s="372" t="s">
        <v>307</v>
      </c>
      <c r="B166" s="373" t="s">
        <v>23</v>
      </c>
      <c r="C166" s="373" t="s">
        <v>505</v>
      </c>
      <c r="D166" s="373" t="s">
        <v>253</v>
      </c>
      <c r="E166" s="453"/>
      <c r="F166" s="454"/>
      <c r="G166" s="455"/>
      <c r="H166" s="455"/>
      <c r="I166" s="456">
        <v>120</v>
      </c>
      <c r="J166" s="456">
        <v>100</v>
      </c>
      <c r="K166" s="456">
        <v>120</v>
      </c>
      <c r="L166" s="375">
        <f>'Вед. 2020 (прил 4)'!N170</f>
        <v>98</v>
      </c>
      <c r="Q166" s="280"/>
    </row>
    <row r="167" spans="1:17" ht="13.5" thickBot="1">
      <c r="A167" s="366" t="s">
        <v>208</v>
      </c>
      <c r="B167" s="367" t="s">
        <v>24</v>
      </c>
      <c r="C167" s="367"/>
      <c r="D167" s="367"/>
      <c r="E167" s="457"/>
      <c r="F167" s="458"/>
      <c r="G167" s="459"/>
      <c r="H167" s="459"/>
      <c r="I167" s="392">
        <f>I168</f>
        <v>2689</v>
      </c>
      <c r="J167" s="392">
        <f>J168</f>
        <v>1456</v>
      </c>
      <c r="K167" s="392">
        <f>K168</f>
        <v>2689</v>
      </c>
      <c r="L167" s="369">
        <f>L168+L172</f>
        <v>20024.599999999999</v>
      </c>
      <c r="Q167" s="280"/>
    </row>
    <row r="168" spans="1:17">
      <c r="A168" s="442" t="s">
        <v>38</v>
      </c>
      <c r="B168" s="310" t="s">
        <v>39</v>
      </c>
      <c r="C168" s="310"/>
      <c r="D168" s="310"/>
      <c r="E168" s="460"/>
      <c r="F168" s="461"/>
      <c r="G168" s="462"/>
      <c r="H168" s="462"/>
      <c r="I168" s="311">
        <f>I169+I172</f>
        <v>2689</v>
      </c>
      <c r="J168" s="311">
        <f>J169+J172</f>
        <v>1456</v>
      </c>
      <c r="K168" s="311">
        <f>K169+K172</f>
        <v>2689</v>
      </c>
      <c r="L168" s="313">
        <f>L169</f>
        <v>6348</v>
      </c>
      <c r="Q168" s="280"/>
    </row>
    <row r="169" spans="1:17" ht="42.75" customHeight="1">
      <c r="A169" s="370" t="s">
        <v>409</v>
      </c>
      <c r="B169" s="315" t="s">
        <v>39</v>
      </c>
      <c r="C169" s="315" t="s">
        <v>485</v>
      </c>
      <c r="D169" s="315"/>
      <c r="E169" s="450"/>
      <c r="F169" s="451"/>
      <c r="G169" s="452"/>
      <c r="H169" s="452"/>
      <c r="I169" s="316">
        <f>I171</f>
        <v>1918</v>
      </c>
      <c r="J169" s="316">
        <f>J171</f>
        <v>1097.9000000000001</v>
      </c>
      <c r="K169" s="316">
        <f>K171</f>
        <v>1918</v>
      </c>
      <c r="L169" s="317">
        <f>L171</f>
        <v>6348</v>
      </c>
      <c r="Q169" s="280"/>
    </row>
    <row r="170" spans="1:17" ht="20.25" customHeight="1">
      <c r="A170" s="332" t="s">
        <v>340</v>
      </c>
      <c r="B170" s="293" t="s">
        <v>39</v>
      </c>
      <c r="C170" s="293" t="s">
        <v>485</v>
      </c>
      <c r="D170" s="293" t="s">
        <v>339</v>
      </c>
      <c r="E170" s="349"/>
      <c r="F170" s="350"/>
      <c r="G170" s="351"/>
      <c r="H170" s="351"/>
      <c r="I170" s="321">
        <f>1909+9</f>
        <v>1918</v>
      </c>
      <c r="J170" s="321">
        <v>1097.9000000000001</v>
      </c>
      <c r="K170" s="321">
        <v>1918</v>
      </c>
      <c r="L170" s="331">
        <f>L171</f>
        <v>6348</v>
      </c>
      <c r="Q170" s="280"/>
    </row>
    <row r="171" spans="1:17" ht="25.5" customHeight="1">
      <c r="A171" s="279" t="s">
        <v>307</v>
      </c>
      <c r="B171" s="293" t="s">
        <v>39</v>
      </c>
      <c r="C171" s="293" t="s">
        <v>485</v>
      </c>
      <c r="D171" s="293" t="s">
        <v>253</v>
      </c>
      <c r="E171" s="349"/>
      <c r="F171" s="350"/>
      <c r="G171" s="351"/>
      <c r="H171" s="351"/>
      <c r="I171" s="321">
        <f>1909+9</f>
        <v>1918</v>
      </c>
      <c r="J171" s="321">
        <v>1097.9000000000001</v>
      </c>
      <c r="K171" s="321">
        <v>1918</v>
      </c>
      <c r="L171" s="331">
        <f>'Вед. 2020 (прил 4)'!N175</f>
        <v>6348</v>
      </c>
      <c r="Q171" s="280"/>
    </row>
    <row r="172" spans="1:17" ht="15.75" customHeight="1">
      <c r="A172" s="449" t="s">
        <v>311</v>
      </c>
      <c r="B172" s="290" t="s">
        <v>270</v>
      </c>
      <c r="C172" s="290"/>
      <c r="D172" s="290"/>
      <c r="E172" s="450"/>
      <c r="F172" s="451"/>
      <c r="G172" s="452"/>
      <c r="H172" s="452"/>
      <c r="I172" s="319">
        <f>I175</f>
        <v>771</v>
      </c>
      <c r="J172" s="319">
        <f>J175</f>
        <v>358.1</v>
      </c>
      <c r="K172" s="319">
        <f>K175</f>
        <v>771</v>
      </c>
      <c r="L172" s="320">
        <f>L173+L176</f>
        <v>13676.6</v>
      </c>
      <c r="Q172" s="280"/>
    </row>
    <row r="173" spans="1:17" ht="20.25" customHeight="1">
      <c r="A173" s="463" t="s">
        <v>410</v>
      </c>
      <c r="B173" s="437" t="s">
        <v>270</v>
      </c>
      <c r="C173" s="290" t="s">
        <v>486</v>
      </c>
      <c r="D173" s="437"/>
      <c r="E173" s="450"/>
      <c r="F173" s="451"/>
      <c r="G173" s="452"/>
      <c r="H173" s="452"/>
      <c r="I173" s="464"/>
      <c r="J173" s="464"/>
      <c r="K173" s="464"/>
      <c r="L173" s="465">
        <f>L174</f>
        <v>3345.6</v>
      </c>
      <c r="Q173" s="280"/>
    </row>
    <row r="174" spans="1:17" ht="15.75" customHeight="1">
      <c r="A174" s="332" t="s">
        <v>340</v>
      </c>
      <c r="B174" s="361" t="s">
        <v>270</v>
      </c>
      <c r="C174" s="293" t="s">
        <v>486</v>
      </c>
      <c r="D174" s="293" t="s">
        <v>339</v>
      </c>
      <c r="E174" s="349"/>
      <c r="F174" s="350"/>
      <c r="G174" s="351"/>
      <c r="H174" s="351"/>
      <c r="I174" s="328">
        <f>736+35</f>
        <v>771</v>
      </c>
      <c r="J174" s="328">
        <v>358.1</v>
      </c>
      <c r="K174" s="328">
        <v>771</v>
      </c>
      <c r="L174" s="331">
        <f>L175</f>
        <v>3345.6</v>
      </c>
      <c r="Q174" s="280"/>
    </row>
    <row r="175" spans="1:17" ht="21" customHeight="1">
      <c r="A175" s="279" t="s">
        <v>307</v>
      </c>
      <c r="B175" s="361" t="s">
        <v>270</v>
      </c>
      <c r="C175" s="293" t="s">
        <v>486</v>
      </c>
      <c r="D175" s="293" t="s">
        <v>253</v>
      </c>
      <c r="E175" s="349"/>
      <c r="F175" s="350"/>
      <c r="G175" s="351"/>
      <c r="H175" s="351"/>
      <c r="I175" s="328">
        <f>736+35</f>
        <v>771</v>
      </c>
      <c r="J175" s="328">
        <v>358.1</v>
      </c>
      <c r="K175" s="330">
        <v>771</v>
      </c>
      <c r="L175" s="324">
        <f>'Вед. 2020 (прил 4)'!N179</f>
        <v>3345.6</v>
      </c>
      <c r="Q175" s="280"/>
    </row>
    <row r="176" spans="1:17" ht="16.5" customHeight="1">
      <c r="A176" s="466" t="s">
        <v>565</v>
      </c>
      <c r="B176" s="467" t="s">
        <v>270</v>
      </c>
      <c r="C176" s="468" t="s">
        <v>566</v>
      </c>
      <c r="D176" s="361"/>
      <c r="E176" s="349"/>
      <c r="F176" s="350"/>
      <c r="G176" s="351"/>
      <c r="H176" s="351"/>
      <c r="I176" s="330"/>
      <c r="J176" s="328"/>
      <c r="K176" s="330"/>
      <c r="L176" s="465">
        <f>L177+L179+L181</f>
        <v>10331</v>
      </c>
      <c r="Q176" s="280"/>
    </row>
    <row r="177" spans="1:17" ht="27" customHeight="1">
      <c r="A177" s="469" t="s">
        <v>562</v>
      </c>
      <c r="B177" s="470" t="s">
        <v>270</v>
      </c>
      <c r="C177" s="470" t="s">
        <v>566</v>
      </c>
      <c r="D177" s="470" t="s">
        <v>333</v>
      </c>
      <c r="E177" s="349"/>
      <c r="F177" s="350"/>
      <c r="G177" s="351"/>
      <c r="H177" s="351"/>
      <c r="I177" s="362"/>
      <c r="J177" s="362"/>
      <c r="K177" s="363"/>
      <c r="L177" s="324">
        <v>6925.8</v>
      </c>
      <c r="Q177" s="280"/>
    </row>
    <row r="178" spans="1:17" ht="27" customHeight="1">
      <c r="A178" s="471" t="s">
        <v>562</v>
      </c>
      <c r="B178" s="470" t="s">
        <v>270</v>
      </c>
      <c r="C178" s="470" t="s">
        <v>566</v>
      </c>
      <c r="D178" s="470" t="s">
        <v>334</v>
      </c>
      <c r="E178" s="349"/>
      <c r="F178" s="350"/>
      <c r="G178" s="351"/>
      <c r="H178" s="351"/>
      <c r="I178" s="362"/>
      <c r="J178" s="362"/>
      <c r="K178" s="363"/>
      <c r="L178" s="324">
        <f>'Вед. 2020 (прил 4)'!N182</f>
        <v>6925.8</v>
      </c>
      <c r="Q178" s="280"/>
    </row>
    <row r="179" spans="1:17" ht="18.75" customHeight="1">
      <c r="A179" s="472" t="s">
        <v>340</v>
      </c>
      <c r="B179" s="473" t="s">
        <v>270</v>
      </c>
      <c r="C179" s="473" t="s">
        <v>566</v>
      </c>
      <c r="D179" s="473" t="s">
        <v>339</v>
      </c>
      <c r="E179" s="300"/>
      <c r="F179" s="301"/>
      <c r="G179" s="302"/>
      <c r="H179" s="302"/>
      <c r="I179" s="294"/>
      <c r="J179" s="294"/>
      <c r="K179" s="294"/>
      <c r="L179" s="324">
        <v>3400.2</v>
      </c>
      <c r="Q179" s="280"/>
    </row>
    <row r="180" spans="1:17" ht="27" customHeight="1">
      <c r="A180" s="469" t="s">
        <v>307</v>
      </c>
      <c r="B180" s="470" t="s">
        <v>270</v>
      </c>
      <c r="C180" s="470" t="s">
        <v>566</v>
      </c>
      <c r="D180" s="470" t="s">
        <v>253</v>
      </c>
      <c r="E180" s="300"/>
      <c r="F180" s="301"/>
      <c r="G180" s="302"/>
      <c r="H180" s="302"/>
      <c r="I180" s="294"/>
      <c r="J180" s="294"/>
      <c r="K180" s="294"/>
      <c r="L180" s="324">
        <f>'Вед. 2020 (прил 4)'!N184</f>
        <v>3400.2</v>
      </c>
      <c r="Q180" s="280"/>
    </row>
    <row r="181" spans="1:17" ht="17.45" customHeight="1">
      <c r="A181" s="469" t="s">
        <v>601</v>
      </c>
      <c r="B181" s="470" t="s">
        <v>270</v>
      </c>
      <c r="C181" s="470" t="s">
        <v>566</v>
      </c>
      <c r="D181" s="470" t="s">
        <v>344</v>
      </c>
      <c r="E181" s="300"/>
      <c r="F181" s="301"/>
      <c r="G181" s="302"/>
      <c r="H181" s="302"/>
      <c r="I181" s="294"/>
      <c r="J181" s="294"/>
      <c r="K181" s="294"/>
      <c r="L181" s="324">
        <v>5</v>
      </c>
      <c r="Q181" s="280"/>
    </row>
    <row r="182" spans="1:17" ht="17.45" customHeight="1" thickBot="1">
      <c r="A182" s="474" t="s">
        <v>602</v>
      </c>
      <c r="B182" s="475" t="s">
        <v>270</v>
      </c>
      <c r="C182" s="475" t="s">
        <v>566</v>
      </c>
      <c r="D182" s="476" t="s">
        <v>346</v>
      </c>
      <c r="E182" s="477"/>
      <c r="F182" s="478"/>
      <c r="G182" s="479"/>
      <c r="H182" s="479"/>
      <c r="I182" s="374"/>
      <c r="J182" s="374"/>
      <c r="K182" s="374"/>
      <c r="L182" s="324">
        <f>'Вед. 2020 (прил 4)'!N186</f>
        <v>5</v>
      </c>
      <c r="Q182" s="280"/>
    </row>
    <row r="183" spans="1:17" ht="13.5" thickBot="1">
      <c r="A183" s="366" t="s">
        <v>35</v>
      </c>
      <c r="B183" s="367">
        <v>1000</v>
      </c>
      <c r="C183" s="367"/>
      <c r="D183" s="367"/>
      <c r="E183" s="457"/>
      <c r="F183" s="458"/>
      <c r="G183" s="459"/>
      <c r="H183" s="459"/>
      <c r="I183" s="392" t="e">
        <f>I191+I184</f>
        <v>#REF!</v>
      </c>
      <c r="J183" s="392" t="e">
        <f>J191+J184</f>
        <v>#REF!</v>
      </c>
      <c r="K183" s="392" t="e">
        <f>K191+K184</f>
        <v>#REF!</v>
      </c>
      <c r="L183" s="369">
        <f>L185+L188+L191</f>
        <v>1427.9</v>
      </c>
      <c r="Q183" s="280"/>
    </row>
    <row r="184" spans="1:17" ht="17.45" customHeight="1">
      <c r="A184" s="480" t="s">
        <v>221</v>
      </c>
      <c r="B184" s="315" t="s">
        <v>220</v>
      </c>
      <c r="C184" s="315"/>
      <c r="D184" s="315"/>
      <c r="E184" s="481"/>
      <c r="F184" s="482"/>
      <c r="G184" s="483"/>
      <c r="H184" s="483"/>
      <c r="I184" s="371">
        <f>I188</f>
        <v>172.4</v>
      </c>
      <c r="J184" s="371">
        <f>J188</f>
        <v>114.9</v>
      </c>
      <c r="K184" s="371">
        <f>K188</f>
        <v>172.4</v>
      </c>
      <c r="L184" s="317">
        <f>L188+L186</f>
        <v>346.5</v>
      </c>
      <c r="Q184" s="280"/>
    </row>
    <row r="185" spans="1:17" ht="34.5" hidden="1" customHeight="1">
      <c r="A185" s="289" t="s">
        <v>523</v>
      </c>
      <c r="B185" s="290" t="s">
        <v>220</v>
      </c>
      <c r="C185" s="290" t="s">
        <v>524</v>
      </c>
      <c r="D185" s="290"/>
      <c r="E185" s="300"/>
      <c r="F185" s="301"/>
      <c r="G185" s="302"/>
      <c r="H185" s="302"/>
      <c r="I185" s="291"/>
      <c r="J185" s="291"/>
      <c r="K185" s="291"/>
      <c r="L185" s="320">
        <f>L186</f>
        <v>0</v>
      </c>
      <c r="Q185" s="280"/>
    </row>
    <row r="186" spans="1:17" ht="15.75" hidden="1" customHeight="1">
      <c r="A186" s="289" t="s">
        <v>526</v>
      </c>
      <c r="B186" s="293" t="s">
        <v>220</v>
      </c>
      <c r="C186" s="293" t="s">
        <v>524</v>
      </c>
      <c r="D186" s="293" t="s">
        <v>348</v>
      </c>
      <c r="E186" s="300"/>
      <c r="F186" s="301"/>
      <c r="G186" s="302"/>
      <c r="H186" s="302"/>
      <c r="I186" s="294"/>
      <c r="J186" s="294"/>
      <c r="K186" s="294"/>
      <c r="L186" s="324">
        <f>L187</f>
        <v>0</v>
      </c>
      <c r="Q186" s="280"/>
    </row>
    <row r="187" spans="1:17" ht="24" hidden="1" customHeight="1">
      <c r="A187" s="249" t="s">
        <v>523</v>
      </c>
      <c r="B187" s="293" t="s">
        <v>220</v>
      </c>
      <c r="C187" s="293" t="s">
        <v>524</v>
      </c>
      <c r="D187" s="293" t="s">
        <v>525</v>
      </c>
      <c r="E187" s="300"/>
      <c r="F187" s="301"/>
      <c r="G187" s="302"/>
      <c r="H187" s="302"/>
      <c r="I187" s="294"/>
      <c r="J187" s="294"/>
      <c r="K187" s="294"/>
      <c r="L187" s="324">
        <f>'Вед. 2020 (прил 4)'!N190</f>
        <v>0</v>
      </c>
      <c r="Q187" s="280"/>
    </row>
    <row r="188" spans="1:17" ht="30.75" customHeight="1">
      <c r="A188" s="484" t="s">
        <v>222</v>
      </c>
      <c r="B188" s="485" t="s">
        <v>220</v>
      </c>
      <c r="C188" s="486" t="s">
        <v>487</v>
      </c>
      <c r="D188" s="485"/>
      <c r="E188" s="450"/>
      <c r="F188" s="451"/>
      <c r="G188" s="452"/>
      <c r="H188" s="452"/>
      <c r="I188" s="316">
        <f>I190</f>
        <v>172.4</v>
      </c>
      <c r="J188" s="316">
        <f>J190</f>
        <v>114.9</v>
      </c>
      <c r="K188" s="316">
        <f>K190</f>
        <v>172.4</v>
      </c>
      <c r="L188" s="317">
        <f>L190</f>
        <v>346.5</v>
      </c>
      <c r="Q188" s="280"/>
    </row>
    <row r="189" spans="1:17" ht="14.45" customHeight="1">
      <c r="A189" s="432" t="s">
        <v>350</v>
      </c>
      <c r="B189" s="409" t="s">
        <v>220</v>
      </c>
      <c r="C189" s="361" t="s">
        <v>487</v>
      </c>
      <c r="D189" s="409" t="s">
        <v>348</v>
      </c>
      <c r="E189" s="349"/>
      <c r="F189" s="350"/>
      <c r="G189" s="351"/>
      <c r="H189" s="351"/>
      <c r="I189" s="321">
        <v>172.4</v>
      </c>
      <c r="J189" s="321">
        <v>114.9</v>
      </c>
      <c r="K189" s="321">
        <v>172.4</v>
      </c>
      <c r="L189" s="324">
        <f>L190</f>
        <v>346.5</v>
      </c>
      <c r="Q189" s="280"/>
    </row>
    <row r="190" spans="1:17" ht="16.899999999999999" customHeight="1">
      <c r="A190" s="432" t="s">
        <v>351</v>
      </c>
      <c r="B190" s="409" t="s">
        <v>220</v>
      </c>
      <c r="C190" s="361" t="s">
        <v>487</v>
      </c>
      <c r="D190" s="409" t="s">
        <v>349</v>
      </c>
      <c r="E190" s="349"/>
      <c r="F190" s="350"/>
      <c r="G190" s="351"/>
      <c r="H190" s="351"/>
      <c r="I190" s="321">
        <v>172.4</v>
      </c>
      <c r="J190" s="321">
        <v>114.9</v>
      </c>
      <c r="K190" s="321">
        <v>172.4</v>
      </c>
      <c r="L190" s="324">
        <f>'Вед. 2020 (прил 4)'!N193</f>
        <v>346.5</v>
      </c>
      <c r="Q190" s="280"/>
    </row>
    <row r="191" spans="1:17">
      <c r="A191" s="487" t="s">
        <v>171</v>
      </c>
      <c r="B191" s="290" t="s">
        <v>40</v>
      </c>
      <c r="C191" s="290"/>
      <c r="D191" s="290"/>
      <c r="E191" s="349"/>
      <c r="F191" s="350"/>
      <c r="G191" s="351"/>
      <c r="H191" s="351"/>
      <c r="I191" s="319" t="e">
        <f>#REF!+#REF!+I192</f>
        <v>#REF!</v>
      </c>
      <c r="J191" s="319" t="e">
        <f>#REF!+#REF!+J192</f>
        <v>#REF!</v>
      </c>
      <c r="K191" s="319" t="e">
        <f>#REF!+#REF!+K192</f>
        <v>#REF!</v>
      </c>
      <c r="L191" s="320">
        <f>L192</f>
        <v>1081.4000000000001</v>
      </c>
      <c r="Q191" s="280"/>
    </row>
    <row r="192" spans="1:17" ht="38.25" customHeight="1">
      <c r="A192" s="487" t="s">
        <v>511</v>
      </c>
      <c r="B192" s="290" t="s">
        <v>40</v>
      </c>
      <c r="C192" s="290" t="s">
        <v>512</v>
      </c>
      <c r="D192" s="290"/>
      <c r="E192" s="349"/>
      <c r="F192" s="350"/>
      <c r="G192" s="351"/>
      <c r="H192" s="351"/>
      <c r="I192" s="488">
        <f>I194</f>
        <v>602.4</v>
      </c>
      <c r="J192" s="488">
        <f>J194</f>
        <v>229.4</v>
      </c>
      <c r="K192" s="488">
        <f>K194</f>
        <v>344.1</v>
      </c>
      <c r="L192" s="489">
        <f>L194</f>
        <v>1081.4000000000001</v>
      </c>
      <c r="Q192" s="280"/>
    </row>
    <row r="193" spans="1:17" ht="13.9" customHeight="1">
      <c r="A193" s="432" t="s">
        <v>350</v>
      </c>
      <c r="B193" s="293" t="s">
        <v>40</v>
      </c>
      <c r="C193" s="293" t="s">
        <v>512</v>
      </c>
      <c r="D193" s="293" t="s">
        <v>348</v>
      </c>
      <c r="E193" s="349"/>
      <c r="F193" s="350"/>
      <c r="G193" s="351"/>
      <c r="H193" s="351"/>
      <c r="I193" s="321">
        <v>602.4</v>
      </c>
      <c r="J193" s="321">
        <v>229.4</v>
      </c>
      <c r="K193" s="321">
        <v>344.1</v>
      </c>
      <c r="L193" s="324">
        <f>L194</f>
        <v>1081.4000000000001</v>
      </c>
      <c r="Q193" s="280"/>
    </row>
    <row r="194" spans="1:17" ht="15.6" customHeight="1" thickBot="1">
      <c r="A194" s="432" t="s">
        <v>351</v>
      </c>
      <c r="B194" s="293" t="s">
        <v>40</v>
      </c>
      <c r="C194" s="293" t="s">
        <v>512</v>
      </c>
      <c r="D194" s="293" t="s">
        <v>349</v>
      </c>
      <c r="E194" s="349"/>
      <c r="F194" s="350"/>
      <c r="G194" s="351"/>
      <c r="H194" s="351"/>
      <c r="I194" s="321">
        <v>602.4</v>
      </c>
      <c r="J194" s="321">
        <v>229.4</v>
      </c>
      <c r="K194" s="321">
        <v>344.1</v>
      </c>
      <c r="L194" s="324">
        <f>'Вед. 2020 (прил 4)'!N197</f>
        <v>1081.4000000000001</v>
      </c>
      <c r="Q194" s="280"/>
    </row>
    <row r="195" spans="1:17" ht="13.5" thickBot="1">
      <c r="A195" s="490" t="s">
        <v>170</v>
      </c>
      <c r="B195" s="383" t="s">
        <v>185</v>
      </c>
      <c r="C195" s="383"/>
      <c r="D195" s="383"/>
      <c r="E195" s="349"/>
      <c r="F195" s="350"/>
      <c r="G195" s="351"/>
      <c r="H195" s="351"/>
      <c r="I195" s="386">
        <f t="shared" ref="I195:L196" si="18">I196</f>
        <v>653</v>
      </c>
      <c r="J195" s="386">
        <f t="shared" si="18"/>
        <v>424.3</v>
      </c>
      <c r="K195" s="386">
        <f t="shared" si="18"/>
        <v>653</v>
      </c>
      <c r="L195" s="387">
        <f t="shared" si="18"/>
        <v>1964.32</v>
      </c>
      <c r="Q195" s="280"/>
    </row>
    <row r="196" spans="1:17">
      <c r="A196" s="442" t="s">
        <v>186</v>
      </c>
      <c r="B196" s="310" t="s">
        <v>184</v>
      </c>
      <c r="C196" s="310"/>
      <c r="D196" s="310"/>
      <c r="E196" s="491"/>
      <c r="F196" s="492"/>
      <c r="G196" s="493"/>
      <c r="H196" s="493"/>
      <c r="I196" s="312">
        <f t="shared" si="18"/>
        <v>653</v>
      </c>
      <c r="J196" s="312">
        <f t="shared" si="18"/>
        <v>424.3</v>
      </c>
      <c r="K196" s="312">
        <f t="shared" si="18"/>
        <v>653</v>
      </c>
      <c r="L196" s="313">
        <v>1964.32</v>
      </c>
      <c r="Q196" s="280"/>
    </row>
    <row r="197" spans="1:17" ht="48" hidden="1">
      <c r="A197" s="449" t="s">
        <v>395</v>
      </c>
      <c r="B197" s="290" t="s">
        <v>184</v>
      </c>
      <c r="C197" s="437" t="s">
        <v>488</v>
      </c>
      <c r="D197" s="293"/>
      <c r="E197" s="349"/>
      <c r="F197" s="350"/>
      <c r="G197" s="351"/>
      <c r="H197" s="351"/>
      <c r="I197" s="321">
        <f>I199</f>
        <v>653</v>
      </c>
      <c r="J197" s="321">
        <f>J199</f>
        <v>424.3</v>
      </c>
      <c r="K197" s="321">
        <f>K199</f>
        <v>653</v>
      </c>
      <c r="L197" s="324">
        <v>1370.5</v>
      </c>
      <c r="Q197" s="280"/>
    </row>
    <row r="198" spans="1:17" ht="24.75" hidden="1" customHeight="1">
      <c r="A198" s="332" t="s">
        <v>340</v>
      </c>
      <c r="B198" s="361" t="s">
        <v>184</v>
      </c>
      <c r="C198" s="361" t="s">
        <v>488</v>
      </c>
      <c r="D198" s="361" t="s">
        <v>339</v>
      </c>
      <c r="E198" s="349"/>
      <c r="F198" s="350"/>
      <c r="G198" s="351"/>
      <c r="H198" s="351"/>
      <c r="I198" s="328">
        <f>697-44</f>
        <v>653</v>
      </c>
      <c r="J198" s="328">
        <v>424.3</v>
      </c>
      <c r="K198" s="328">
        <v>653</v>
      </c>
      <c r="L198" s="331">
        <v>1370.5</v>
      </c>
      <c r="Q198" s="280"/>
    </row>
    <row r="199" spans="1:17" ht="24.75" hidden="1" customHeight="1">
      <c r="A199" s="279" t="s">
        <v>307</v>
      </c>
      <c r="B199" s="361" t="s">
        <v>184</v>
      </c>
      <c r="C199" s="361" t="s">
        <v>488</v>
      </c>
      <c r="D199" s="361" t="s">
        <v>253</v>
      </c>
      <c r="E199" s="349"/>
      <c r="F199" s="350"/>
      <c r="G199" s="351"/>
      <c r="H199" s="351"/>
      <c r="I199" s="328">
        <f>697-44</f>
        <v>653</v>
      </c>
      <c r="J199" s="328">
        <v>424.3</v>
      </c>
      <c r="K199" s="328">
        <v>653</v>
      </c>
      <c r="L199" s="331">
        <v>593.81999999999994</v>
      </c>
      <c r="Q199" s="280"/>
    </row>
    <row r="200" spans="1:17" ht="24.75" customHeight="1">
      <c r="A200" s="466" t="s">
        <v>565</v>
      </c>
      <c r="B200" s="467" t="s">
        <v>184</v>
      </c>
      <c r="C200" s="468" t="s">
        <v>566</v>
      </c>
      <c r="D200" s="361"/>
      <c r="E200" s="349"/>
      <c r="F200" s="350"/>
      <c r="G200" s="351"/>
      <c r="H200" s="351"/>
      <c r="I200" s="330"/>
      <c r="J200" s="328"/>
      <c r="K200" s="330"/>
      <c r="L200" s="331">
        <v>593.81999999999994</v>
      </c>
      <c r="Q200" s="280"/>
    </row>
    <row r="201" spans="1:17" ht="24.75" customHeight="1">
      <c r="A201" s="469" t="s">
        <v>562</v>
      </c>
      <c r="B201" s="470" t="s">
        <v>184</v>
      </c>
      <c r="C201" s="470" t="s">
        <v>566</v>
      </c>
      <c r="D201" s="470" t="s">
        <v>333</v>
      </c>
      <c r="E201" s="470" t="s">
        <v>333</v>
      </c>
      <c r="F201" s="494" t="s">
        <v>77</v>
      </c>
      <c r="G201" s="495" t="e">
        <f>G202</f>
        <v>#REF!</v>
      </c>
      <c r="H201" s="495">
        <f>H202</f>
        <v>0</v>
      </c>
      <c r="I201" s="495" t="str">
        <f>I202</f>
        <v>12,7</v>
      </c>
      <c r="J201" s="496">
        <v>8250.9</v>
      </c>
      <c r="K201" s="495">
        <v>5168.5</v>
      </c>
      <c r="L201" s="497">
        <f>L202</f>
        <v>1370.5</v>
      </c>
      <c r="M201" s="498">
        <f>M202</f>
        <v>116</v>
      </c>
      <c r="Q201" s="280"/>
    </row>
    <row r="202" spans="1:17" ht="24.75" customHeight="1">
      <c r="A202" s="469" t="s">
        <v>562</v>
      </c>
      <c r="B202" s="470" t="s">
        <v>184</v>
      </c>
      <c r="C202" s="470" t="s">
        <v>566</v>
      </c>
      <c r="D202" s="470" t="s">
        <v>334</v>
      </c>
      <c r="E202" s="470" t="s">
        <v>334</v>
      </c>
      <c r="F202" s="494" t="s">
        <v>77</v>
      </c>
      <c r="G202" s="495" t="e">
        <f>G204</f>
        <v>#REF!</v>
      </c>
      <c r="H202" s="495">
        <f>H204</f>
        <v>0</v>
      </c>
      <c r="I202" s="495" t="str">
        <f>I204</f>
        <v>12,7</v>
      </c>
      <c r="J202" s="496">
        <v>8250.9</v>
      </c>
      <c r="K202" s="495">
        <v>5168.5</v>
      </c>
      <c r="L202" s="497">
        <f>'Вед. 2020 (прил 4)'!N205</f>
        <v>1370.5</v>
      </c>
      <c r="M202" s="498">
        <v>116</v>
      </c>
      <c r="Q202" s="280"/>
    </row>
    <row r="203" spans="1:17" ht="24.75" customHeight="1">
      <c r="A203" s="472" t="s">
        <v>340</v>
      </c>
      <c r="B203" s="470" t="s">
        <v>184</v>
      </c>
      <c r="C203" s="470" t="s">
        <v>566</v>
      </c>
      <c r="D203" s="470" t="s">
        <v>339</v>
      </c>
      <c r="E203" s="470" t="s">
        <v>339</v>
      </c>
      <c r="F203" s="494" t="s">
        <v>77</v>
      </c>
      <c r="G203" s="495" t="e">
        <f>[2]роспись!G186</f>
        <v>#REF!</v>
      </c>
      <c r="H203" s="495"/>
      <c r="I203" s="495" t="s">
        <v>193</v>
      </c>
      <c r="J203" s="496" t="e">
        <f>J204+#REF!</f>
        <v>#REF!</v>
      </c>
      <c r="K203" s="496" t="e">
        <f>K204+#REF!</f>
        <v>#REF!</v>
      </c>
      <c r="L203" s="496">
        <f>L204</f>
        <v>593.79999999999995</v>
      </c>
      <c r="M203" s="499">
        <f>M204</f>
        <v>62.52</v>
      </c>
      <c r="Q203" s="280"/>
    </row>
    <row r="204" spans="1:17" ht="24.75" customHeight="1" thickBot="1">
      <c r="A204" s="474" t="s">
        <v>307</v>
      </c>
      <c r="B204" s="475" t="s">
        <v>184</v>
      </c>
      <c r="C204" s="475" t="s">
        <v>566</v>
      </c>
      <c r="D204" s="475" t="s">
        <v>253</v>
      </c>
      <c r="E204" s="475" t="s">
        <v>253</v>
      </c>
      <c r="F204" s="500" t="s">
        <v>77</v>
      </c>
      <c r="G204" s="501" t="e">
        <f>[2]роспись!G187</f>
        <v>#REF!</v>
      </c>
      <c r="H204" s="501"/>
      <c r="I204" s="501" t="s">
        <v>193</v>
      </c>
      <c r="J204" s="502" t="e">
        <f>#REF!+#REF!</f>
        <v>#REF!</v>
      </c>
      <c r="K204" s="502" t="e">
        <f>#REF!+#REF!</f>
        <v>#REF!</v>
      </c>
      <c r="L204" s="502">
        <f>'Вед. 2020 (прил 4)'!N207</f>
        <v>593.79999999999995</v>
      </c>
      <c r="M204" s="499">
        <v>62.52</v>
      </c>
      <c r="Q204" s="280"/>
    </row>
    <row r="205" spans="1:17" ht="13.5" thickBot="1">
      <c r="A205" s="503" t="s">
        <v>187</v>
      </c>
      <c r="B205" s="377" t="s">
        <v>188</v>
      </c>
      <c r="C205" s="377"/>
      <c r="D205" s="377"/>
      <c r="E205" s="349"/>
      <c r="F205" s="350"/>
      <c r="G205" s="351"/>
      <c r="H205" s="351"/>
      <c r="I205" s="379" t="e">
        <f>I206</f>
        <v>#REF!</v>
      </c>
      <c r="J205" s="379" t="e">
        <f>J206</f>
        <v>#REF!</v>
      </c>
      <c r="K205" s="379" t="e">
        <f>K206</f>
        <v>#REF!</v>
      </c>
      <c r="L205" s="381">
        <f>L206</f>
        <v>692.4</v>
      </c>
      <c r="Q205" s="280"/>
    </row>
    <row r="206" spans="1:17">
      <c r="A206" s="504" t="s">
        <v>190</v>
      </c>
      <c r="B206" s="315" t="s">
        <v>189</v>
      </c>
      <c r="C206" s="315"/>
      <c r="D206" s="315"/>
      <c r="E206" s="450"/>
      <c r="F206" s="451"/>
      <c r="G206" s="452"/>
      <c r="H206" s="452"/>
      <c r="I206" s="316" t="e">
        <f>I207+#REF!</f>
        <v>#REF!</v>
      </c>
      <c r="J206" s="316" t="e">
        <f>J207+#REF!</f>
        <v>#REF!</v>
      </c>
      <c r="K206" s="316" t="e">
        <f>K207+#REF!</f>
        <v>#REF!</v>
      </c>
      <c r="L206" s="317">
        <f>L207</f>
        <v>692.4</v>
      </c>
      <c r="Q206" s="280"/>
    </row>
    <row r="207" spans="1:17" ht="27.75" customHeight="1">
      <c r="A207" s="298" t="s">
        <v>273</v>
      </c>
      <c r="B207" s="290" t="s">
        <v>189</v>
      </c>
      <c r="C207" s="290" t="s">
        <v>490</v>
      </c>
      <c r="D207" s="290"/>
      <c r="E207" s="450"/>
      <c r="F207" s="451"/>
      <c r="G207" s="452"/>
      <c r="H207" s="452"/>
      <c r="I207" s="319">
        <f>I209</f>
        <v>653.9</v>
      </c>
      <c r="J207" s="319">
        <f>J209</f>
        <v>388.9</v>
      </c>
      <c r="K207" s="319">
        <f>K209</f>
        <v>653.9</v>
      </c>
      <c r="L207" s="320">
        <f>L209</f>
        <v>692.4</v>
      </c>
      <c r="Q207" s="280"/>
    </row>
    <row r="208" spans="1:17" ht="27" customHeight="1">
      <c r="A208" s="388" t="s">
        <v>340</v>
      </c>
      <c r="B208" s="293" t="s">
        <v>189</v>
      </c>
      <c r="C208" s="293" t="s">
        <v>490</v>
      </c>
      <c r="D208" s="361" t="s">
        <v>339</v>
      </c>
      <c r="E208" s="349"/>
      <c r="F208" s="350"/>
      <c r="G208" s="351"/>
      <c r="H208" s="351"/>
      <c r="I208" s="321">
        <v>653.9</v>
      </c>
      <c r="J208" s="321">
        <v>388.9</v>
      </c>
      <c r="K208" s="321">
        <v>653.9</v>
      </c>
      <c r="L208" s="324">
        <f>L209</f>
        <v>692.4</v>
      </c>
      <c r="Q208" s="280"/>
    </row>
    <row r="209" spans="1:18" ht="16.5" customHeight="1" thickBot="1">
      <c r="A209" s="249" t="s">
        <v>307</v>
      </c>
      <c r="B209" s="293" t="s">
        <v>189</v>
      </c>
      <c r="C209" s="293" t="s">
        <v>490</v>
      </c>
      <c r="D209" s="361" t="s">
        <v>253</v>
      </c>
      <c r="E209" s="349"/>
      <c r="F209" s="350"/>
      <c r="G209" s="351"/>
      <c r="H209" s="351"/>
      <c r="I209" s="321">
        <v>653.9</v>
      </c>
      <c r="J209" s="321">
        <v>388.9</v>
      </c>
      <c r="K209" s="321">
        <v>653.9</v>
      </c>
      <c r="L209" s="324">
        <f>'Вед. 2020 (прил 4)'!N212</f>
        <v>692.4</v>
      </c>
      <c r="Q209" s="280"/>
    </row>
    <row r="210" spans="1:18" ht="15" thickBot="1">
      <c r="A210" s="505" t="s">
        <v>36</v>
      </c>
      <c r="B210" s="506"/>
      <c r="C210" s="506"/>
      <c r="D210" s="506"/>
      <c r="E210" s="507"/>
      <c r="F210" s="508"/>
      <c r="G210" s="509"/>
      <c r="H210" s="509"/>
      <c r="I210" s="510" t="e">
        <f>#REF!+#REF!</f>
        <v>#REF!</v>
      </c>
      <c r="J210" s="510" t="e">
        <f>#REF!+#REF!</f>
        <v>#REF!</v>
      </c>
      <c r="K210" s="510" t="e">
        <f>#REF!+#REF!</f>
        <v>#REF!</v>
      </c>
      <c r="L210" s="511">
        <f>L205+L195+L183+L167+L155+L113+L97+L9+L89</f>
        <v>126034.22</v>
      </c>
      <c r="R210" s="242"/>
    </row>
    <row r="212" spans="1:18">
      <c r="L212" s="242"/>
    </row>
    <row r="213" spans="1:18">
      <c r="L213" s="108"/>
    </row>
    <row r="215" spans="1:18">
      <c r="L215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66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21"/>
  <sheetViews>
    <sheetView topLeftCell="A3" workbookViewId="0">
      <selection activeCell="B191" sqref="B191"/>
    </sheetView>
  </sheetViews>
  <sheetFormatPr defaultColWidth="9.140625" defaultRowHeight="12.75"/>
  <cols>
    <col min="1" max="1" width="9.140625" style="9" customWidth="1"/>
    <col min="2" max="2" width="50.140625" style="8" customWidth="1"/>
    <col min="3" max="3" width="9.42578125" style="8" customWidth="1"/>
    <col min="4" max="4" width="12.8554687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27" width="9.140625" style="115" customWidth="1"/>
    <col min="28" max="16384" width="9.140625" style="115"/>
  </cols>
  <sheetData>
    <row r="1" spans="1:27" ht="15.75">
      <c r="A1" s="231"/>
      <c r="B1" s="232"/>
      <c r="C1" s="232"/>
      <c r="D1" s="250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515</v>
      </c>
    </row>
    <row r="2" spans="1:27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268" t="s">
        <v>599</v>
      </c>
    </row>
    <row r="3" spans="1:27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70"/>
    </row>
    <row r="4" spans="1:27">
      <c r="A4" s="235"/>
      <c r="B4" s="117"/>
      <c r="C4" s="117"/>
      <c r="D4" s="117"/>
      <c r="E4" s="117"/>
      <c r="F4" s="619"/>
      <c r="G4" s="619"/>
      <c r="H4" s="619"/>
      <c r="I4" s="619"/>
      <c r="J4" s="619"/>
      <c r="K4" s="619"/>
      <c r="L4" s="619"/>
      <c r="M4" s="619"/>
      <c r="N4" s="619"/>
    </row>
    <row r="5" spans="1:27">
      <c r="A5" s="620" t="s">
        <v>303</v>
      </c>
      <c r="B5" s="620"/>
      <c r="C5" s="620" t="s">
        <v>214</v>
      </c>
      <c r="D5" s="620"/>
      <c r="E5" s="620"/>
      <c r="F5" s="620"/>
      <c r="G5" s="620"/>
      <c r="H5" s="620"/>
      <c r="I5" s="620"/>
      <c r="J5" s="620"/>
      <c r="K5" s="620"/>
      <c r="L5" s="117"/>
      <c r="M5" s="117"/>
      <c r="N5" s="117"/>
    </row>
    <row r="6" spans="1:27">
      <c r="A6" s="620" t="s">
        <v>559</v>
      </c>
      <c r="B6" s="620"/>
      <c r="C6" s="620"/>
      <c r="D6" s="620"/>
      <c r="E6" s="620"/>
      <c r="F6" s="620"/>
      <c r="G6" s="620"/>
      <c r="H6" s="620"/>
      <c r="I6" s="117"/>
      <c r="J6" s="117"/>
      <c r="K6" s="117"/>
      <c r="L6" s="117"/>
      <c r="M6" s="117"/>
      <c r="N6" s="117"/>
    </row>
    <row r="7" spans="1:27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48.75" customHeight="1" thickBot="1">
      <c r="A8" s="512" t="s">
        <v>92</v>
      </c>
      <c r="B8" s="304" t="s">
        <v>25</v>
      </c>
      <c r="C8" s="305" t="s">
        <v>139</v>
      </c>
      <c r="D8" s="305" t="s">
        <v>26</v>
      </c>
      <c r="E8" s="305" t="s">
        <v>15</v>
      </c>
      <c r="F8" s="305" t="s">
        <v>27</v>
      </c>
      <c r="G8" s="305" t="s">
        <v>28</v>
      </c>
      <c r="H8" s="306" t="s">
        <v>215</v>
      </c>
      <c r="I8" s="307" t="s">
        <v>216</v>
      </c>
      <c r="J8" s="307" t="s">
        <v>212</v>
      </c>
      <c r="K8" s="306" t="s">
        <v>248</v>
      </c>
      <c r="L8" s="307" t="s">
        <v>300</v>
      </c>
      <c r="M8" s="307" t="s">
        <v>249</v>
      </c>
      <c r="N8" s="308" t="s">
        <v>301</v>
      </c>
    </row>
    <row r="9" spans="1:27" ht="27" customHeight="1" thickBot="1">
      <c r="A9" s="513" t="s">
        <v>2</v>
      </c>
      <c r="B9" s="514" t="s">
        <v>173</v>
      </c>
      <c r="C9" s="515" t="s">
        <v>157</v>
      </c>
      <c r="D9" s="515"/>
      <c r="E9" s="515"/>
      <c r="F9" s="515"/>
      <c r="G9" s="515"/>
      <c r="H9" s="516" t="e">
        <f>H12+H15</f>
        <v>#REF!</v>
      </c>
      <c r="I9" s="516" t="e">
        <f>I12+I15</f>
        <v>#REF!</v>
      </c>
      <c r="J9" s="516" t="e">
        <f>J12+J15</f>
        <v>#REF!</v>
      </c>
      <c r="K9" s="517" t="e">
        <f>K10+K15</f>
        <v>#REF!</v>
      </c>
      <c r="L9" s="517" t="e">
        <f>L10+L15</f>
        <v>#REF!</v>
      </c>
      <c r="M9" s="517" t="e">
        <f>M10+M15</f>
        <v>#REF!</v>
      </c>
      <c r="N9" s="518">
        <f>N10</f>
        <v>3102.8</v>
      </c>
    </row>
    <row r="10" spans="1:27">
      <c r="A10" s="314" t="s">
        <v>164</v>
      </c>
      <c r="B10" s="480" t="s">
        <v>74</v>
      </c>
      <c r="C10" s="315" t="s">
        <v>157</v>
      </c>
      <c r="D10" s="315" t="s">
        <v>14</v>
      </c>
      <c r="E10" s="315"/>
      <c r="F10" s="315"/>
      <c r="G10" s="290"/>
      <c r="H10" s="291" t="e">
        <f>H12+H15+#REF!</f>
        <v>#REF!</v>
      </c>
      <c r="I10" s="291" t="e">
        <f>I12+I15</f>
        <v>#REF!</v>
      </c>
      <c r="J10" s="291" t="e">
        <f>J12+J15</f>
        <v>#REF!</v>
      </c>
      <c r="K10" s="316" t="e">
        <f>K12+K42+#REF!</f>
        <v>#REF!</v>
      </c>
      <c r="L10" s="316" t="e">
        <f>L12+L42+#REF!</f>
        <v>#REF!</v>
      </c>
      <c r="M10" s="316" t="e">
        <f>M12+M42+#REF!</f>
        <v>#REF!</v>
      </c>
      <c r="N10" s="317">
        <f>N12+N15+N27</f>
        <v>3102.8</v>
      </c>
    </row>
    <row r="11" spans="1:27" ht="26.25" customHeight="1">
      <c r="A11" s="314" t="s">
        <v>62</v>
      </c>
      <c r="B11" s="480" t="s">
        <v>313</v>
      </c>
      <c r="C11" s="315" t="s">
        <v>157</v>
      </c>
      <c r="D11" s="315" t="s">
        <v>43</v>
      </c>
      <c r="E11" s="315"/>
      <c r="F11" s="315"/>
      <c r="G11" s="290"/>
      <c r="H11" s="291"/>
      <c r="I11" s="291"/>
      <c r="J11" s="291"/>
      <c r="K11" s="316"/>
      <c r="L11" s="316"/>
      <c r="M11" s="316"/>
      <c r="N11" s="317">
        <f>N12</f>
        <v>1224</v>
      </c>
    </row>
    <row r="12" spans="1:27">
      <c r="A12" s="318" t="s">
        <v>45</v>
      </c>
      <c r="B12" s="289" t="s">
        <v>158</v>
      </c>
      <c r="C12" s="290" t="s">
        <v>157</v>
      </c>
      <c r="D12" s="290" t="s">
        <v>43</v>
      </c>
      <c r="E12" s="290" t="s">
        <v>455</v>
      </c>
      <c r="F12" s="290"/>
      <c r="G12" s="290"/>
      <c r="H12" s="291">
        <f t="shared" ref="H12:M12" si="0">H14</f>
        <v>753.2</v>
      </c>
      <c r="I12" s="291">
        <f t="shared" si="0"/>
        <v>530.70000000000005</v>
      </c>
      <c r="J12" s="291">
        <f t="shared" si="0"/>
        <v>753.2</v>
      </c>
      <c r="K12" s="319">
        <f t="shared" si="0"/>
        <v>918.9</v>
      </c>
      <c r="L12" s="319">
        <f t="shared" si="0"/>
        <v>606.1</v>
      </c>
      <c r="M12" s="319">
        <f t="shared" si="0"/>
        <v>918.9</v>
      </c>
      <c r="N12" s="320">
        <f>N13</f>
        <v>1224</v>
      </c>
    </row>
    <row r="13" spans="1:27" ht="52.5" customHeight="1">
      <c r="A13" s="279" t="s">
        <v>44</v>
      </c>
      <c r="B13" s="249" t="s">
        <v>335</v>
      </c>
      <c r="C13" s="293" t="s">
        <v>157</v>
      </c>
      <c r="D13" s="293" t="s">
        <v>43</v>
      </c>
      <c r="E13" s="293" t="s">
        <v>455</v>
      </c>
      <c r="F13" s="293" t="s">
        <v>333</v>
      </c>
      <c r="G13" s="293"/>
      <c r="H13" s="294" t="e">
        <f>[2]роспись!H9</f>
        <v>#REF!</v>
      </c>
      <c r="I13" s="294">
        <v>530.70000000000005</v>
      </c>
      <c r="J13" s="294">
        <v>753.2</v>
      </c>
      <c r="K13" s="321">
        <v>918.9</v>
      </c>
      <c r="L13" s="322">
        <v>606.1</v>
      </c>
      <c r="M13" s="323">
        <v>918.9</v>
      </c>
      <c r="N13" s="324">
        <f>N14</f>
        <v>1224</v>
      </c>
      <c r="O13" s="242"/>
      <c r="Z13" s="242"/>
      <c r="AA13" s="242"/>
    </row>
    <row r="14" spans="1:27" ht="26.25" customHeight="1">
      <c r="A14" s="279" t="s">
        <v>341</v>
      </c>
      <c r="B14" s="249" t="s">
        <v>336</v>
      </c>
      <c r="C14" s="293" t="s">
        <v>157</v>
      </c>
      <c r="D14" s="293" t="s">
        <v>43</v>
      </c>
      <c r="E14" s="293" t="s">
        <v>455</v>
      </c>
      <c r="F14" s="293" t="s">
        <v>334</v>
      </c>
      <c r="G14" s="293"/>
      <c r="H14" s="294">
        <f>[2]роспись!H10</f>
        <v>753.2</v>
      </c>
      <c r="I14" s="294">
        <v>530.70000000000005</v>
      </c>
      <c r="J14" s="294">
        <v>753.2</v>
      </c>
      <c r="K14" s="321">
        <v>918.9</v>
      </c>
      <c r="L14" s="322">
        <v>606.1</v>
      </c>
      <c r="M14" s="323">
        <v>918.9</v>
      </c>
      <c r="N14" s="324">
        <v>1224</v>
      </c>
    </row>
    <row r="15" spans="1:27" ht="38.25" customHeight="1">
      <c r="A15" s="318" t="s">
        <v>3</v>
      </c>
      <c r="B15" s="289" t="s">
        <v>210</v>
      </c>
      <c r="C15" s="290" t="s">
        <v>157</v>
      </c>
      <c r="D15" s="290" t="s">
        <v>29</v>
      </c>
      <c r="E15" s="290"/>
      <c r="F15" s="290"/>
      <c r="G15" s="290"/>
      <c r="H15" s="291" t="e">
        <f>H24</f>
        <v>#REF!</v>
      </c>
      <c r="I15" s="291" t="e">
        <f>I24</f>
        <v>#REF!</v>
      </c>
      <c r="J15" s="291" t="e">
        <f>J24</f>
        <v>#REF!</v>
      </c>
      <c r="K15" s="319" t="e">
        <f>K24+K17</f>
        <v>#REF!</v>
      </c>
      <c r="L15" s="319" t="e">
        <f>L24+L17</f>
        <v>#REF!</v>
      </c>
      <c r="M15" s="319" t="e">
        <f>M24+M17</f>
        <v>#REF!</v>
      </c>
      <c r="N15" s="320">
        <f>N16</f>
        <v>1806.8</v>
      </c>
      <c r="Z15" s="242"/>
      <c r="AA15" s="242"/>
    </row>
    <row r="16" spans="1:27" ht="30" customHeight="1">
      <c r="A16" s="318" t="s">
        <v>177</v>
      </c>
      <c r="B16" s="519" t="s">
        <v>499</v>
      </c>
      <c r="C16" s="326" t="s">
        <v>157</v>
      </c>
      <c r="D16" s="326" t="s">
        <v>29</v>
      </c>
      <c r="E16" s="290" t="s">
        <v>456</v>
      </c>
      <c r="F16" s="326"/>
      <c r="G16" s="290"/>
      <c r="H16" s="291" t="e">
        <f>#REF!</f>
        <v>#REF!</v>
      </c>
      <c r="I16" s="291" t="e">
        <f>#REF!</f>
        <v>#REF!</v>
      </c>
      <c r="J16" s="291" t="e">
        <f>#REF!</f>
        <v>#REF!</v>
      </c>
      <c r="K16" s="319" t="e">
        <f>#REF!</f>
        <v>#REF!</v>
      </c>
      <c r="L16" s="319" t="e">
        <f>#REF!</f>
        <v>#REF!</v>
      </c>
      <c r="M16" s="319" t="e">
        <f>#REF!</f>
        <v>#REF!</v>
      </c>
      <c r="N16" s="320">
        <f>N24+N17</f>
        <v>1806.8</v>
      </c>
      <c r="Y16" s="242"/>
      <c r="Z16" s="242"/>
      <c r="AA16" s="242"/>
    </row>
    <row r="17" spans="1:25" ht="30" customHeight="1">
      <c r="A17" s="318" t="s">
        <v>179</v>
      </c>
      <c r="B17" s="289" t="s">
        <v>251</v>
      </c>
      <c r="C17" s="290" t="s">
        <v>157</v>
      </c>
      <c r="D17" s="290" t="s">
        <v>29</v>
      </c>
      <c r="E17" s="290" t="s">
        <v>493</v>
      </c>
      <c r="F17" s="290"/>
      <c r="G17" s="290"/>
      <c r="H17" s="291"/>
      <c r="I17" s="291"/>
      <c r="J17" s="291"/>
      <c r="K17" s="319" t="e">
        <f>K19+#REF!</f>
        <v>#REF!</v>
      </c>
      <c r="L17" s="319" t="e">
        <f>L19+#REF!</f>
        <v>#REF!</v>
      </c>
      <c r="M17" s="319" t="e">
        <f>M19+#REF!</f>
        <v>#REF!</v>
      </c>
      <c r="N17" s="320">
        <f>N19+N21+N23</f>
        <v>1654.5</v>
      </c>
    </row>
    <row r="18" spans="1:25" ht="50.25" customHeight="1">
      <c r="A18" s="279" t="s">
        <v>352</v>
      </c>
      <c r="B18" s="419" t="s">
        <v>337</v>
      </c>
      <c r="C18" s="293" t="s">
        <v>157</v>
      </c>
      <c r="D18" s="293" t="s">
        <v>29</v>
      </c>
      <c r="E18" s="293" t="s">
        <v>493</v>
      </c>
      <c r="F18" s="293" t="s">
        <v>333</v>
      </c>
      <c r="G18" s="293"/>
      <c r="H18" s="294"/>
      <c r="I18" s="294"/>
      <c r="J18" s="294"/>
      <c r="K18" s="328">
        <v>519.5</v>
      </c>
      <c r="L18" s="329">
        <v>330.8</v>
      </c>
      <c r="M18" s="330">
        <v>519.70000000000005</v>
      </c>
      <c r="N18" s="331">
        <f>N19</f>
        <v>754.5</v>
      </c>
    </row>
    <row r="19" spans="1:25" ht="28.5" customHeight="1">
      <c r="A19" s="279" t="s">
        <v>500</v>
      </c>
      <c r="B19" s="419" t="s">
        <v>338</v>
      </c>
      <c r="C19" s="293" t="s">
        <v>157</v>
      </c>
      <c r="D19" s="293" t="s">
        <v>29</v>
      </c>
      <c r="E19" s="293" t="s">
        <v>493</v>
      </c>
      <c r="F19" s="293" t="s">
        <v>334</v>
      </c>
      <c r="G19" s="293"/>
      <c r="H19" s="294"/>
      <c r="I19" s="294"/>
      <c r="J19" s="294"/>
      <c r="K19" s="328">
        <v>519.5</v>
      </c>
      <c r="L19" s="329">
        <v>330.8</v>
      </c>
      <c r="M19" s="330">
        <v>519.70000000000005</v>
      </c>
      <c r="N19" s="331">
        <v>754.5</v>
      </c>
    </row>
    <row r="20" spans="1:25" ht="28.5" customHeight="1">
      <c r="A20" s="279" t="s">
        <v>501</v>
      </c>
      <c r="B20" s="388" t="s">
        <v>340</v>
      </c>
      <c r="C20" s="293" t="s">
        <v>157</v>
      </c>
      <c r="D20" s="293" t="s">
        <v>29</v>
      </c>
      <c r="E20" s="293" t="s">
        <v>493</v>
      </c>
      <c r="F20" s="293" t="s">
        <v>339</v>
      </c>
      <c r="G20" s="293"/>
      <c r="H20" s="294"/>
      <c r="I20" s="294"/>
      <c r="J20" s="294"/>
      <c r="K20" s="328">
        <v>519.5</v>
      </c>
      <c r="L20" s="329">
        <v>330.8</v>
      </c>
      <c r="M20" s="330">
        <v>519.70000000000005</v>
      </c>
      <c r="N20" s="331">
        <f>N21</f>
        <v>900</v>
      </c>
      <c r="Y20" s="242"/>
    </row>
    <row r="21" spans="1:25" ht="25.5" customHeight="1">
      <c r="A21" s="279" t="s">
        <v>502</v>
      </c>
      <c r="B21" s="249" t="s">
        <v>307</v>
      </c>
      <c r="C21" s="293" t="s">
        <v>157</v>
      </c>
      <c r="D21" s="293" t="s">
        <v>29</v>
      </c>
      <c r="E21" s="293" t="s">
        <v>493</v>
      </c>
      <c r="F21" s="293" t="s">
        <v>253</v>
      </c>
      <c r="G21" s="293"/>
      <c r="H21" s="294"/>
      <c r="I21" s="294"/>
      <c r="J21" s="294"/>
      <c r="K21" s="328">
        <v>519.5</v>
      </c>
      <c r="L21" s="329">
        <v>330.8</v>
      </c>
      <c r="M21" s="330">
        <v>519.70000000000005</v>
      </c>
      <c r="N21" s="331">
        <f>750+150</f>
        <v>900</v>
      </c>
    </row>
    <row r="22" spans="1:25" ht="29.25" hidden="1" customHeight="1">
      <c r="A22" s="279" t="s">
        <v>529</v>
      </c>
      <c r="B22" s="388" t="s">
        <v>345</v>
      </c>
      <c r="C22" s="293" t="s">
        <v>157</v>
      </c>
      <c r="D22" s="293" t="s">
        <v>29</v>
      </c>
      <c r="E22" s="293" t="s">
        <v>493</v>
      </c>
      <c r="F22" s="293" t="s">
        <v>344</v>
      </c>
      <c r="G22" s="293"/>
      <c r="H22" s="294"/>
      <c r="I22" s="294"/>
      <c r="J22" s="294"/>
      <c r="K22" s="328"/>
      <c r="L22" s="333"/>
      <c r="M22" s="330"/>
      <c r="N22" s="331">
        <f>N23</f>
        <v>0</v>
      </c>
    </row>
    <row r="23" spans="1:25" ht="28.5" hidden="1" customHeight="1">
      <c r="A23" s="279" t="s">
        <v>530</v>
      </c>
      <c r="B23" s="520" t="s">
        <v>452</v>
      </c>
      <c r="C23" s="293" t="s">
        <v>157</v>
      </c>
      <c r="D23" s="293" t="s">
        <v>29</v>
      </c>
      <c r="E23" s="293" t="s">
        <v>493</v>
      </c>
      <c r="F23" s="293" t="s">
        <v>346</v>
      </c>
      <c r="G23" s="293"/>
      <c r="H23" s="294"/>
      <c r="I23" s="294"/>
      <c r="J23" s="294"/>
      <c r="K23" s="328"/>
      <c r="L23" s="333"/>
      <c r="M23" s="330"/>
      <c r="N23" s="331"/>
    </row>
    <row r="24" spans="1:25" ht="30" customHeight="1">
      <c r="A24" s="318" t="s">
        <v>434</v>
      </c>
      <c r="B24" s="519" t="s">
        <v>232</v>
      </c>
      <c r="C24" s="326" t="s">
        <v>157</v>
      </c>
      <c r="D24" s="326" t="s">
        <v>29</v>
      </c>
      <c r="E24" s="290" t="s">
        <v>494</v>
      </c>
      <c r="F24" s="326"/>
      <c r="G24" s="290"/>
      <c r="H24" s="291" t="e">
        <f>#REF!</f>
        <v>#REF!</v>
      </c>
      <c r="I24" s="291" t="e">
        <f>#REF!</f>
        <v>#REF!</v>
      </c>
      <c r="J24" s="291" t="e">
        <f>#REF!</f>
        <v>#REF!</v>
      </c>
      <c r="K24" s="319" t="e">
        <f>#REF!</f>
        <v>#REF!</v>
      </c>
      <c r="L24" s="319" t="e">
        <f>#REF!</f>
        <v>#REF!</v>
      </c>
      <c r="M24" s="319" t="e">
        <f>#REF!</f>
        <v>#REF!</v>
      </c>
      <c r="N24" s="320">
        <f>N25</f>
        <v>152.30000000000001</v>
      </c>
    </row>
    <row r="25" spans="1:25" ht="51" customHeight="1">
      <c r="A25" s="279" t="s">
        <v>503</v>
      </c>
      <c r="B25" s="249" t="s">
        <v>335</v>
      </c>
      <c r="C25" s="293" t="s">
        <v>157</v>
      </c>
      <c r="D25" s="293" t="s">
        <v>29</v>
      </c>
      <c r="E25" s="293" t="s">
        <v>494</v>
      </c>
      <c r="F25" s="293" t="s">
        <v>333</v>
      </c>
      <c r="G25" s="293"/>
      <c r="H25" s="294" t="e">
        <f>[2]роспись!H13</f>
        <v>#REF!</v>
      </c>
      <c r="I25" s="294">
        <v>530.70000000000005</v>
      </c>
      <c r="J25" s="294">
        <v>753.2</v>
      </c>
      <c r="K25" s="321">
        <v>918.9</v>
      </c>
      <c r="L25" s="322">
        <v>606.1</v>
      </c>
      <c r="M25" s="323">
        <v>918.9</v>
      </c>
      <c r="N25" s="324">
        <f>N26</f>
        <v>152.30000000000001</v>
      </c>
    </row>
    <row r="26" spans="1:25" ht="27" customHeight="1">
      <c r="A26" s="279" t="s">
        <v>504</v>
      </c>
      <c r="B26" s="249" t="s">
        <v>336</v>
      </c>
      <c r="C26" s="293" t="s">
        <v>157</v>
      </c>
      <c r="D26" s="293" t="s">
        <v>29</v>
      </c>
      <c r="E26" s="293" t="s">
        <v>494</v>
      </c>
      <c r="F26" s="293" t="s">
        <v>334</v>
      </c>
      <c r="G26" s="293"/>
      <c r="H26" s="294" t="e">
        <f>[2]роспись!H14</f>
        <v>#REF!</v>
      </c>
      <c r="I26" s="294">
        <v>530.70000000000005</v>
      </c>
      <c r="J26" s="294">
        <v>753.2</v>
      </c>
      <c r="K26" s="321">
        <v>918.9</v>
      </c>
      <c r="L26" s="322">
        <v>606.1</v>
      </c>
      <c r="M26" s="323">
        <v>918.9</v>
      </c>
      <c r="N26" s="324">
        <v>152.30000000000001</v>
      </c>
    </row>
    <row r="27" spans="1:25" ht="15" customHeight="1">
      <c r="A27" s="521" t="s">
        <v>47</v>
      </c>
      <c r="B27" s="480" t="s">
        <v>74</v>
      </c>
      <c r="C27" s="293" t="s">
        <v>157</v>
      </c>
      <c r="D27" s="293" t="s">
        <v>14</v>
      </c>
      <c r="E27" s="293"/>
      <c r="F27" s="293"/>
      <c r="G27" s="293"/>
      <c r="H27" s="294"/>
      <c r="I27" s="294"/>
      <c r="J27" s="294"/>
      <c r="K27" s="321"/>
      <c r="L27" s="522"/>
      <c r="M27" s="323"/>
      <c r="N27" s="320">
        <f>N28</f>
        <v>72</v>
      </c>
    </row>
    <row r="28" spans="1:25" ht="36">
      <c r="A28" s="523" t="s">
        <v>62</v>
      </c>
      <c r="B28" s="487" t="s">
        <v>256</v>
      </c>
      <c r="C28" s="290" t="s">
        <v>157</v>
      </c>
      <c r="D28" s="290" t="s">
        <v>183</v>
      </c>
      <c r="E28" s="290" t="s">
        <v>462</v>
      </c>
      <c r="F28" s="290"/>
      <c r="G28" s="293"/>
      <c r="H28" s="294">
        <f>H30</f>
        <v>70</v>
      </c>
      <c r="I28" s="294">
        <f t="shared" ref="I28:N28" si="1">I30</f>
        <v>0</v>
      </c>
      <c r="J28" s="294">
        <f t="shared" si="1"/>
        <v>20</v>
      </c>
      <c r="K28" s="319">
        <f t="shared" si="1"/>
        <v>60</v>
      </c>
      <c r="L28" s="319">
        <f t="shared" si="1"/>
        <v>30</v>
      </c>
      <c r="M28" s="319">
        <f t="shared" si="1"/>
        <v>60</v>
      </c>
      <c r="N28" s="320">
        <f t="shared" si="1"/>
        <v>72</v>
      </c>
    </row>
    <row r="29" spans="1:25" ht="19.5" customHeight="1">
      <c r="A29" s="524" t="s">
        <v>45</v>
      </c>
      <c r="B29" s="303" t="s">
        <v>345</v>
      </c>
      <c r="C29" s="293" t="s">
        <v>157</v>
      </c>
      <c r="D29" s="293" t="s">
        <v>183</v>
      </c>
      <c r="E29" s="293" t="s">
        <v>462</v>
      </c>
      <c r="F29" s="293" t="s">
        <v>344</v>
      </c>
      <c r="G29" s="293"/>
      <c r="H29" s="294">
        <v>70</v>
      </c>
      <c r="I29" s="294"/>
      <c r="J29" s="294">
        <v>20</v>
      </c>
      <c r="K29" s="321">
        <v>60</v>
      </c>
      <c r="L29" s="329">
        <v>30</v>
      </c>
      <c r="M29" s="330">
        <v>60</v>
      </c>
      <c r="N29" s="324">
        <f>N30</f>
        <v>72</v>
      </c>
    </row>
    <row r="30" spans="1:25" ht="19.5" customHeight="1" thickBot="1">
      <c r="A30" s="524" t="s">
        <v>44</v>
      </c>
      <c r="B30" s="303" t="s">
        <v>347</v>
      </c>
      <c r="C30" s="293" t="s">
        <v>157</v>
      </c>
      <c r="D30" s="293" t="s">
        <v>183</v>
      </c>
      <c r="E30" s="293" t="s">
        <v>462</v>
      </c>
      <c r="F30" s="293" t="s">
        <v>346</v>
      </c>
      <c r="G30" s="293"/>
      <c r="H30" s="294">
        <v>70</v>
      </c>
      <c r="I30" s="294"/>
      <c r="J30" s="294">
        <v>20</v>
      </c>
      <c r="K30" s="321">
        <v>60</v>
      </c>
      <c r="L30" s="329">
        <v>30</v>
      </c>
      <c r="M30" s="330">
        <v>60</v>
      </c>
      <c r="N30" s="324">
        <v>72</v>
      </c>
    </row>
    <row r="31" spans="1:25" ht="27" hidden="1" customHeight="1">
      <c r="A31" s="279" t="s">
        <v>553</v>
      </c>
      <c r="B31" s="480" t="s">
        <v>74</v>
      </c>
      <c r="C31" s="290" t="s">
        <v>548</v>
      </c>
      <c r="D31" s="290" t="s">
        <v>14</v>
      </c>
      <c r="E31" s="293"/>
      <c r="F31" s="293"/>
      <c r="G31" s="293"/>
      <c r="H31" s="294"/>
      <c r="I31" s="294"/>
      <c r="J31" s="294"/>
      <c r="K31" s="323"/>
      <c r="L31" s="322"/>
      <c r="M31" s="323"/>
      <c r="N31" s="320">
        <f>N32</f>
        <v>0</v>
      </c>
    </row>
    <row r="32" spans="1:25" ht="24.75" hidden="1" customHeight="1">
      <c r="A32" s="523" t="s">
        <v>62</v>
      </c>
      <c r="B32" s="487" t="s">
        <v>547</v>
      </c>
      <c r="C32" s="345" t="s">
        <v>548</v>
      </c>
      <c r="D32" s="290" t="s">
        <v>549</v>
      </c>
      <c r="E32" s="290" t="s">
        <v>552</v>
      </c>
      <c r="F32" s="290"/>
      <c r="G32" s="290"/>
      <c r="H32" s="290"/>
      <c r="I32" s="290"/>
      <c r="J32" s="290"/>
      <c r="K32" s="290"/>
      <c r="L32" s="290"/>
      <c r="M32" s="290"/>
      <c r="N32" s="320">
        <f>N33</f>
        <v>0</v>
      </c>
      <c r="O32" s="274"/>
      <c r="P32" s="275"/>
    </row>
    <row r="33" spans="1:25" ht="23.25" hidden="1" customHeight="1">
      <c r="A33" s="524" t="s">
        <v>45</v>
      </c>
      <c r="B33" s="525" t="s">
        <v>550</v>
      </c>
      <c r="C33" s="336" t="s">
        <v>548</v>
      </c>
      <c r="D33" s="336" t="s">
        <v>549</v>
      </c>
      <c r="E33" s="336" t="s">
        <v>552</v>
      </c>
      <c r="F33" s="336" t="s">
        <v>339</v>
      </c>
      <c r="G33" s="468"/>
      <c r="H33" s="526"/>
      <c r="I33" s="526"/>
      <c r="J33" s="526"/>
      <c r="K33" s="496"/>
      <c r="L33" s="527"/>
      <c r="M33" s="527"/>
      <c r="N33" s="324">
        <f>N34</f>
        <v>0</v>
      </c>
      <c r="O33" s="276"/>
      <c r="P33" s="277"/>
    </row>
    <row r="34" spans="1:25" ht="30.75" hidden="1" customHeight="1" thickBot="1">
      <c r="A34" s="524" t="s">
        <v>44</v>
      </c>
      <c r="B34" s="525" t="s">
        <v>551</v>
      </c>
      <c r="C34" s="336" t="s">
        <v>548</v>
      </c>
      <c r="D34" s="336" t="s">
        <v>549</v>
      </c>
      <c r="E34" s="336" t="s">
        <v>552</v>
      </c>
      <c r="F34" s="336" t="s">
        <v>253</v>
      </c>
      <c r="G34" s="468"/>
      <c r="H34" s="526"/>
      <c r="I34" s="526"/>
      <c r="J34" s="526"/>
      <c r="K34" s="496"/>
      <c r="L34" s="527"/>
      <c r="M34" s="527"/>
      <c r="N34" s="324">
        <v>0</v>
      </c>
      <c r="O34" s="276"/>
      <c r="P34" s="277"/>
    </row>
    <row r="35" spans="1:25" ht="36.75" thickBot="1">
      <c r="A35" s="528" t="s">
        <v>553</v>
      </c>
      <c r="B35" s="514" t="s">
        <v>174</v>
      </c>
      <c r="C35" s="515" t="s">
        <v>138</v>
      </c>
      <c r="D35" s="515"/>
      <c r="E35" s="515"/>
      <c r="F35" s="515"/>
      <c r="G35" s="315"/>
      <c r="H35" s="371" t="e">
        <f>H36+#REF!+#REF!</f>
        <v>#REF!</v>
      </c>
      <c r="I35" s="371" t="e">
        <f>I36+#REF!+#REF!</f>
        <v>#REF!</v>
      </c>
      <c r="J35" s="371" t="e">
        <f>J36+#REF!+#REF!</f>
        <v>#REF!</v>
      </c>
      <c r="K35" s="517" t="e">
        <f>K36+K93+K117+K159+K171+K187+K198+K208+K109</f>
        <v>#REF!</v>
      </c>
      <c r="L35" s="517" t="e">
        <f>L36+L93+L117+L159+L171+L187+L198+L208+L109</f>
        <v>#REF!</v>
      </c>
      <c r="M35" s="517" t="e">
        <f>M36+M93+M117+M159+M171+M187+M198+M208+M109</f>
        <v>#REF!</v>
      </c>
      <c r="N35" s="518">
        <f>N36+N93+N101+N117+N159+N171+N187+N198+N208</f>
        <v>122931.40000000001</v>
      </c>
      <c r="X35" s="242"/>
    </row>
    <row r="36" spans="1:25" ht="15" customHeight="1">
      <c r="A36" s="314" t="s">
        <v>164</v>
      </c>
      <c r="B36" s="480" t="s">
        <v>74</v>
      </c>
      <c r="C36" s="315" t="s">
        <v>138</v>
      </c>
      <c r="D36" s="315" t="s">
        <v>14</v>
      </c>
      <c r="E36" s="315"/>
      <c r="F36" s="315"/>
      <c r="G36" s="290"/>
      <c r="H36" s="291">
        <f>H37+H41+H44</f>
        <v>8904.7000000000007</v>
      </c>
      <c r="I36" s="291">
        <f>I37+I41</f>
        <v>5717.9000000000005</v>
      </c>
      <c r="J36" s="291">
        <f>J37+J41</f>
        <v>8892</v>
      </c>
      <c r="K36" s="316" t="e">
        <f>K37+K61+K65</f>
        <v>#REF!</v>
      </c>
      <c r="L36" s="316" t="e">
        <f>L37+L61+L65</f>
        <v>#REF!</v>
      </c>
      <c r="M36" s="316" t="e">
        <f>M37+M61+M65</f>
        <v>#REF!</v>
      </c>
      <c r="N36" s="317">
        <f>N37+N61+N65</f>
        <v>12698.7</v>
      </c>
      <c r="P36" s="242" t="e">
        <f>#REF!</f>
        <v>#REF!</v>
      </c>
      <c r="Q36" s="242"/>
      <c r="R36" s="242"/>
    </row>
    <row r="37" spans="1:25" ht="36">
      <c r="A37" s="529" t="s">
        <v>8</v>
      </c>
      <c r="B37" s="289" t="s">
        <v>252</v>
      </c>
      <c r="C37" s="290" t="s">
        <v>138</v>
      </c>
      <c r="D37" s="290" t="s">
        <v>46</v>
      </c>
      <c r="E37" s="290"/>
      <c r="F37" s="290"/>
      <c r="G37" s="293"/>
      <c r="H37" s="294">
        <f>H39</f>
        <v>812</v>
      </c>
      <c r="I37" s="294">
        <f>I39</f>
        <v>615.29999999999995</v>
      </c>
      <c r="J37" s="294">
        <f>J39</f>
        <v>812</v>
      </c>
      <c r="K37" s="319" t="e">
        <f>K39+K42+K52</f>
        <v>#REF!</v>
      </c>
      <c r="L37" s="319" t="e">
        <f>L39+L42+L52</f>
        <v>#REF!</v>
      </c>
      <c r="M37" s="319" t="e">
        <f>M39+M42+M52</f>
        <v>#REF!</v>
      </c>
      <c r="N37" s="320">
        <f>N38+N52+N55</f>
        <v>9783.7000000000007</v>
      </c>
      <c r="P37" s="242">
        <f>N37+N11+N15-N52-N55</f>
        <v>11940</v>
      </c>
      <c r="Y37" s="242"/>
    </row>
    <row r="38" spans="1:25" s="2" customFormat="1" ht="39.75" customHeight="1">
      <c r="A38" s="529" t="s">
        <v>45</v>
      </c>
      <c r="B38" s="289" t="s">
        <v>497</v>
      </c>
      <c r="C38" s="290" t="s">
        <v>138</v>
      </c>
      <c r="D38" s="290" t="s">
        <v>46</v>
      </c>
      <c r="E38" s="290" t="s">
        <v>457</v>
      </c>
      <c r="F38" s="290"/>
      <c r="G38" s="290"/>
      <c r="H38" s="291">
        <v>812</v>
      </c>
      <c r="I38" s="291">
        <v>615.29999999999995</v>
      </c>
      <c r="J38" s="291">
        <v>812</v>
      </c>
      <c r="K38" s="319">
        <f t="shared" ref="K38:N39" si="2">K40</f>
        <v>941.8</v>
      </c>
      <c r="L38" s="319">
        <f t="shared" si="2"/>
        <v>625.6</v>
      </c>
      <c r="M38" s="319">
        <f t="shared" si="2"/>
        <v>941.8</v>
      </c>
      <c r="N38" s="320">
        <f>N39+N42+N49</f>
        <v>8909.2000000000007</v>
      </c>
      <c r="P38" s="119" t="e">
        <f>P35-P36</f>
        <v>#REF!</v>
      </c>
    </row>
    <row r="39" spans="1:25" ht="27.75" customHeight="1">
      <c r="A39" s="529" t="s">
        <v>45</v>
      </c>
      <c r="B39" s="289" t="s">
        <v>498</v>
      </c>
      <c r="C39" s="290" t="s">
        <v>138</v>
      </c>
      <c r="D39" s="290" t="s">
        <v>46</v>
      </c>
      <c r="E39" s="290" t="s">
        <v>495</v>
      </c>
      <c r="F39" s="290"/>
      <c r="G39" s="290"/>
      <c r="H39" s="291">
        <v>812</v>
      </c>
      <c r="I39" s="291">
        <v>615.29999999999995</v>
      </c>
      <c r="J39" s="291">
        <v>812</v>
      </c>
      <c r="K39" s="319">
        <f t="shared" si="2"/>
        <v>941.8</v>
      </c>
      <c r="L39" s="319">
        <f t="shared" si="2"/>
        <v>625.6</v>
      </c>
      <c r="M39" s="319">
        <f t="shared" si="2"/>
        <v>941.8</v>
      </c>
      <c r="N39" s="320">
        <f t="shared" si="2"/>
        <v>1275.7</v>
      </c>
      <c r="P39" s="242" t="e">
        <f>P36-P37</f>
        <v>#REF!</v>
      </c>
    </row>
    <row r="40" spans="1:25" ht="48">
      <c r="A40" s="524" t="s">
        <v>44</v>
      </c>
      <c r="B40" s="249" t="s">
        <v>337</v>
      </c>
      <c r="C40" s="293" t="s">
        <v>138</v>
      </c>
      <c r="D40" s="293" t="s">
        <v>46</v>
      </c>
      <c r="E40" s="293" t="s">
        <v>495</v>
      </c>
      <c r="F40" s="293" t="s">
        <v>333</v>
      </c>
      <c r="G40" s="293"/>
      <c r="H40" s="294">
        <f t="shared" ref="H40:J41" si="3">H41</f>
        <v>8080.0000000000009</v>
      </c>
      <c r="I40" s="294">
        <f t="shared" si="3"/>
        <v>5102.6000000000004</v>
      </c>
      <c r="J40" s="294">
        <f t="shared" si="3"/>
        <v>8080</v>
      </c>
      <c r="K40" s="321">
        <v>941.8</v>
      </c>
      <c r="L40" s="294">
        <v>625.6</v>
      </c>
      <c r="M40" s="294">
        <v>941.8</v>
      </c>
      <c r="N40" s="324">
        <f>N41</f>
        <v>1275.7</v>
      </c>
    </row>
    <row r="41" spans="1:25" ht="29.25" customHeight="1">
      <c r="A41" s="524" t="s">
        <v>341</v>
      </c>
      <c r="B41" s="249" t="s">
        <v>338</v>
      </c>
      <c r="C41" s="293" t="s">
        <v>138</v>
      </c>
      <c r="D41" s="293" t="s">
        <v>46</v>
      </c>
      <c r="E41" s="293" t="s">
        <v>495</v>
      </c>
      <c r="F41" s="293" t="s">
        <v>334</v>
      </c>
      <c r="G41" s="293"/>
      <c r="H41" s="294">
        <f t="shared" si="3"/>
        <v>8080.0000000000009</v>
      </c>
      <c r="I41" s="294">
        <f t="shared" si="3"/>
        <v>5102.6000000000004</v>
      </c>
      <c r="J41" s="294">
        <f t="shared" si="3"/>
        <v>8080</v>
      </c>
      <c r="K41" s="321">
        <v>941.8</v>
      </c>
      <c r="L41" s="294">
        <v>625.6</v>
      </c>
      <c r="M41" s="294">
        <v>941.8</v>
      </c>
      <c r="N41" s="324">
        <v>1275.7</v>
      </c>
      <c r="X41" s="242"/>
      <c r="Y41" s="242"/>
    </row>
    <row r="42" spans="1:25" ht="27.75" customHeight="1">
      <c r="A42" s="523" t="s">
        <v>63</v>
      </c>
      <c r="B42" s="487" t="s">
        <v>175</v>
      </c>
      <c r="C42" s="290" t="s">
        <v>138</v>
      </c>
      <c r="D42" s="290" t="s">
        <v>46</v>
      </c>
      <c r="E42" s="290" t="s">
        <v>496</v>
      </c>
      <c r="F42" s="290"/>
      <c r="G42" s="290"/>
      <c r="H42" s="291">
        <f>[2]роспись!H22</f>
        <v>8080.0000000000009</v>
      </c>
      <c r="I42" s="291">
        <v>5102.6000000000004</v>
      </c>
      <c r="J42" s="291">
        <v>8080</v>
      </c>
      <c r="K42" s="319" t="e">
        <f>K44+K46</f>
        <v>#REF!</v>
      </c>
      <c r="L42" s="319" t="e">
        <f>L44+L46</f>
        <v>#REF!</v>
      </c>
      <c r="M42" s="319" t="e">
        <f>M44+M46</f>
        <v>#REF!</v>
      </c>
      <c r="N42" s="320">
        <f>N43+N45+N47</f>
        <v>7203.7999999999993</v>
      </c>
    </row>
    <row r="43" spans="1:25" ht="48">
      <c r="A43" s="530" t="s">
        <v>178</v>
      </c>
      <c r="B43" s="249" t="s">
        <v>337</v>
      </c>
      <c r="C43" s="293" t="s">
        <v>138</v>
      </c>
      <c r="D43" s="293" t="s">
        <v>46</v>
      </c>
      <c r="E43" s="293" t="s">
        <v>496</v>
      </c>
      <c r="F43" s="293" t="s">
        <v>333</v>
      </c>
      <c r="G43" s="336" t="s">
        <v>77</v>
      </c>
      <c r="H43" s="337">
        <f>H44</f>
        <v>12.7</v>
      </c>
      <c r="I43" s="337">
        <f>I44</f>
        <v>0</v>
      </c>
      <c r="J43" s="337" t="str">
        <f>J44</f>
        <v>12,7</v>
      </c>
      <c r="K43" s="321">
        <v>8250.9</v>
      </c>
      <c r="L43" s="337">
        <v>5168.5</v>
      </c>
      <c r="M43" s="337">
        <v>8250.9</v>
      </c>
      <c r="N43" s="338">
        <f>N44</f>
        <v>5930.4</v>
      </c>
    </row>
    <row r="44" spans="1:25" ht="24">
      <c r="A44" s="530" t="s">
        <v>342</v>
      </c>
      <c r="B44" s="249" t="s">
        <v>338</v>
      </c>
      <c r="C44" s="293" t="s">
        <v>138</v>
      </c>
      <c r="D44" s="293" t="s">
        <v>46</v>
      </c>
      <c r="E44" s="293" t="s">
        <v>496</v>
      </c>
      <c r="F44" s="293" t="s">
        <v>334</v>
      </c>
      <c r="G44" s="336" t="s">
        <v>77</v>
      </c>
      <c r="H44" s="337">
        <f>H46</f>
        <v>12.7</v>
      </c>
      <c r="I44" s="337">
        <f>I46</f>
        <v>0</v>
      </c>
      <c r="J44" s="337" t="str">
        <f>J46</f>
        <v>12,7</v>
      </c>
      <c r="K44" s="321">
        <v>8250.9</v>
      </c>
      <c r="L44" s="337">
        <v>5168.5</v>
      </c>
      <c r="M44" s="337">
        <v>8250.9</v>
      </c>
      <c r="N44" s="338">
        <v>5930.4</v>
      </c>
    </row>
    <row r="45" spans="1:25" ht="27" customHeight="1">
      <c r="A45" s="530" t="s">
        <v>308</v>
      </c>
      <c r="B45" s="388" t="s">
        <v>340</v>
      </c>
      <c r="C45" s="293" t="s">
        <v>138</v>
      </c>
      <c r="D45" s="293" t="s">
        <v>46</v>
      </c>
      <c r="E45" s="293" t="s">
        <v>496</v>
      </c>
      <c r="F45" s="293" t="s">
        <v>339</v>
      </c>
      <c r="G45" s="336" t="s">
        <v>77</v>
      </c>
      <c r="H45" s="337" t="e">
        <f>[2]роспись!H36</f>
        <v>#REF!</v>
      </c>
      <c r="I45" s="337"/>
      <c r="J45" s="337" t="s">
        <v>193</v>
      </c>
      <c r="K45" s="321" t="e">
        <f>K46+#REF!</f>
        <v>#REF!</v>
      </c>
      <c r="L45" s="321" t="e">
        <f>L46+#REF!</f>
        <v>#REF!</v>
      </c>
      <c r="M45" s="321" t="e">
        <f>M46+#REF!</f>
        <v>#REF!</v>
      </c>
      <c r="N45" s="324">
        <f>N46</f>
        <v>1223.4000000000001</v>
      </c>
    </row>
    <row r="46" spans="1:25" ht="30" customHeight="1">
      <c r="A46" s="530" t="s">
        <v>309</v>
      </c>
      <c r="B46" s="249" t="s">
        <v>307</v>
      </c>
      <c r="C46" s="293" t="s">
        <v>138</v>
      </c>
      <c r="D46" s="293" t="s">
        <v>46</v>
      </c>
      <c r="E46" s="293" t="s">
        <v>496</v>
      </c>
      <c r="F46" s="293" t="s">
        <v>253</v>
      </c>
      <c r="G46" s="336" t="s">
        <v>77</v>
      </c>
      <c r="H46" s="337">
        <f>[2]роспись!H37</f>
        <v>12.7</v>
      </c>
      <c r="I46" s="337"/>
      <c r="J46" s="337" t="s">
        <v>193</v>
      </c>
      <c r="K46" s="321" t="e">
        <f>#REF!+#REF!</f>
        <v>#REF!</v>
      </c>
      <c r="L46" s="321" t="e">
        <f>#REF!+#REF!</f>
        <v>#REF!</v>
      </c>
      <c r="M46" s="321" t="e">
        <f>#REF!+#REF!</f>
        <v>#REF!</v>
      </c>
      <c r="N46" s="531">
        <f>1015+360.7-152.3</f>
        <v>1223.4000000000001</v>
      </c>
    </row>
    <row r="47" spans="1:25" ht="17.25" customHeight="1">
      <c r="A47" s="530" t="s">
        <v>450</v>
      </c>
      <c r="B47" s="388" t="s">
        <v>345</v>
      </c>
      <c r="C47" s="343" t="s">
        <v>138</v>
      </c>
      <c r="D47" s="343" t="s">
        <v>46</v>
      </c>
      <c r="E47" s="293" t="s">
        <v>496</v>
      </c>
      <c r="F47" s="293" t="s">
        <v>344</v>
      </c>
      <c r="G47" s="336" t="s">
        <v>77</v>
      </c>
      <c r="H47" s="337" t="e">
        <f>[2]роспись!H38</f>
        <v>#REF!</v>
      </c>
      <c r="I47" s="337"/>
      <c r="J47" s="337" t="s">
        <v>193</v>
      </c>
      <c r="K47" s="321" t="e">
        <f>K48+#REF!</f>
        <v>#REF!</v>
      </c>
      <c r="L47" s="321" t="e">
        <f>L48+#REF!</f>
        <v>#REF!</v>
      </c>
      <c r="M47" s="321" t="e">
        <f>M48+#REF!</f>
        <v>#REF!</v>
      </c>
      <c r="N47" s="531">
        <f>N48</f>
        <v>50</v>
      </c>
    </row>
    <row r="48" spans="1:25" ht="20.25" customHeight="1">
      <c r="A48" s="530" t="s">
        <v>451</v>
      </c>
      <c r="B48" s="520" t="s">
        <v>452</v>
      </c>
      <c r="C48" s="343" t="s">
        <v>138</v>
      </c>
      <c r="D48" s="343" t="s">
        <v>46</v>
      </c>
      <c r="E48" s="293" t="s">
        <v>496</v>
      </c>
      <c r="F48" s="293" t="s">
        <v>346</v>
      </c>
      <c r="G48" s="336" t="s">
        <v>77</v>
      </c>
      <c r="H48" s="337" t="e">
        <f>[2]роспись!H39</f>
        <v>#REF!</v>
      </c>
      <c r="I48" s="337"/>
      <c r="J48" s="337" t="s">
        <v>193</v>
      </c>
      <c r="K48" s="321" t="e">
        <f>#REF!+#REF!</f>
        <v>#REF!</v>
      </c>
      <c r="L48" s="321" t="e">
        <f>#REF!+#REF!</f>
        <v>#REF!</v>
      </c>
      <c r="M48" s="321" t="e">
        <f>#REF!+#REF!</f>
        <v>#REF!</v>
      </c>
      <c r="N48" s="531">
        <v>50</v>
      </c>
    </row>
    <row r="49" spans="1:14" ht="18.75" customHeight="1">
      <c r="A49" s="523" t="s">
        <v>242</v>
      </c>
      <c r="B49" s="532" t="s">
        <v>531</v>
      </c>
      <c r="C49" s="340" t="s">
        <v>138</v>
      </c>
      <c r="D49" s="340" t="s">
        <v>46</v>
      </c>
      <c r="E49" s="290" t="s">
        <v>534</v>
      </c>
      <c r="F49" s="290"/>
      <c r="G49" s="345"/>
      <c r="H49" s="346"/>
      <c r="I49" s="346"/>
      <c r="J49" s="346"/>
      <c r="K49" s="319"/>
      <c r="L49" s="319"/>
      <c r="M49" s="319"/>
      <c r="N49" s="533">
        <f>N50</f>
        <v>429.7</v>
      </c>
    </row>
    <row r="50" spans="1:14" ht="20.25" customHeight="1">
      <c r="A50" s="530" t="s">
        <v>343</v>
      </c>
      <c r="B50" s="272" t="s">
        <v>532</v>
      </c>
      <c r="C50" s="343" t="s">
        <v>138</v>
      </c>
      <c r="D50" s="343" t="s">
        <v>46</v>
      </c>
      <c r="E50" s="293" t="s">
        <v>534</v>
      </c>
      <c r="F50" s="293" t="s">
        <v>333</v>
      </c>
      <c r="G50" s="336"/>
      <c r="H50" s="337"/>
      <c r="I50" s="337"/>
      <c r="J50" s="337"/>
      <c r="K50" s="321"/>
      <c r="L50" s="321"/>
      <c r="M50" s="321"/>
      <c r="N50" s="531">
        <f>N51</f>
        <v>429.7</v>
      </c>
    </row>
    <row r="51" spans="1:14" ht="15.75" customHeight="1">
      <c r="A51" s="530" t="s">
        <v>353</v>
      </c>
      <c r="B51" s="272" t="s">
        <v>533</v>
      </c>
      <c r="C51" s="343" t="s">
        <v>138</v>
      </c>
      <c r="D51" s="343" t="s">
        <v>46</v>
      </c>
      <c r="E51" s="293" t="s">
        <v>534</v>
      </c>
      <c r="F51" s="293" t="s">
        <v>334</v>
      </c>
      <c r="G51" s="336"/>
      <c r="H51" s="337"/>
      <c r="I51" s="337"/>
      <c r="J51" s="337"/>
      <c r="K51" s="321"/>
      <c r="L51" s="321"/>
      <c r="M51" s="321"/>
      <c r="N51" s="531">
        <v>429.7</v>
      </c>
    </row>
    <row r="52" spans="1:14" ht="51" customHeight="1">
      <c r="A52" s="523" t="s">
        <v>411</v>
      </c>
      <c r="B52" s="487" t="s">
        <v>507</v>
      </c>
      <c r="C52" s="345" t="s">
        <v>138</v>
      </c>
      <c r="D52" s="345" t="s">
        <v>183</v>
      </c>
      <c r="E52" s="345" t="s">
        <v>508</v>
      </c>
      <c r="F52" s="345"/>
      <c r="G52" s="345"/>
      <c r="H52" s="346">
        <v>50</v>
      </c>
      <c r="I52" s="291"/>
      <c r="J52" s="291"/>
      <c r="K52" s="347" t="e">
        <f>#REF!</f>
        <v>#REF!</v>
      </c>
      <c r="L52" s="347" t="e">
        <f>#REF!</f>
        <v>#REF!</v>
      </c>
      <c r="M52" s="347">
        <v>5</v>
      </c>
      <c r="N52" s="534">
        <f>N53</f>
        <v>7.5</v>
      </c>
    </row>
    <row r="53" spans="1:14" ht="25.5" customHeight="1">
      <c r="A53" s="530" t="s">
        <v>412</v>
      </c>
      <c r="B53" s="388" t="s">
        <v>340</v>
      </c>
      <c r="C53" s="293" t="s">
        <v>138</v>
      </c>
      <c r="D53" s="293" t="s">
        <v>183</v>
      </c>
      <c r="E53" s="336" t="s">
        <v>508</v>
      </c>
      <c r="F53" s="293" t="s">
        <v>339</v>
      </c>
      <c r="G53" s="336" t="s">
        <v>77</v>
      </c>
      <c r="H53" s="337" t="e">
        <f>[2]роспись!H39</f>
        <v>#REF!</v>
      </c>
      <c r="I53" s="337"/>
      <c r="J53" s="337" t="s">
        <v>193</v>
      </c>
      <c r="K53" s="321" t="e">
        <f>K54+#REF!</f>
        <v>#REF!</v>
      </c>
      <c r="L53" s="321" t="e">
        <f>L54+#REF!</f>
        <v>#REF!</v>
      </c>
      <c r="M53" s="321" t="e">
        <f>M54+#REF!</f>
        <v>#REF!</v>
      </c>
      <c r="N53" s="531">
        <f>N54</f>
        <v>7.5</v>
      </c>
    </row>
    <row r="54" spans="1:14" ht="27.75" customHeight="1">
      <c r="A54" s="530" t="s">
        <v>413</v>
      </c>
      <c r="B54" s="249" t="s">
        <v>307</v>
      </c>
      <c r="C54" s="293" t="s">
        <v>138</v>
      </c>
      <c r="D54" s="293" t="s">
        <v>183</v>
      </c>
      <c r="E54" s="336" t="s">
        <v>508</v>
      </c>
      <c r="F54" s="293" t="s">
        <v>253</v>
      </c>
      <c r="G54" s="336" t="s">
        <v>77</v>
      </c>
      <c r="H54" s="337" t="e">
        <f>[2]роспись!H40</f>
        <v>#REF!</v>
      </c>
      <c r="I54" s="337"/>
      <c r="J54" s="337" t="s">
        <v>193</v>
      </c>
      <c r="K54" s="321" t="e">
        <f>#REF!+#REF!</f>
        <v>#REF!</v>
      </c>
      <c r="L54" s="321" t="e">
        <f>#REF!+#REF!</f>
        <v>#REF!</v>
      </c>
      <c r="M54" s="321" t="e">
        <f>#REF!+#REF!</f>
        <v>#REF!</v>
      </c>
      <c r="N54" s="531">
        <v>7.5</v>
      </c>
    </row>
    <row r="55" spans="1:14" ht="48">
      <c r="A55" s="523" t="s">
        <v>555</v>
      </c>
      <c r="B55" s="487" t="s">
        <v>509</v>
      </c>
      <c r="C55" s="290" t="s">
        <v>138</v>
      </c>
      <c r="D55" s="290" t="s">
        <v>46</v>
      </c>
      <c r="E55" s="345" t="s">
        <v>510</v>
      </c>
      <c r="F55" s="290"/>
      <c r="G55" s="349"/>
      <c r="H55" s="350"/>
      <c r="I55" s="351"/>
      <c r="J55" s="351"/>
      <c r="K55" s="319">
        <f>K56</f>
        <v>657.2</v>
      </c>
      <c r="L55" s="319">
        <f>L56</f>
        <v>424.8</v>
      </c>
      <c r="M55" s="319">
        <f>M56</f>
        <v>657.2</v>
      </c>
      <c r="N55" s="533">
        <f>N56</f>
        <v>867</v>
      </c>
    </row>
    <row r="56" spans="1:14" ht="28.5" customHeight="1">
      <c r="A56" s="530" t="s">
        <v>556</v>
      </c>
      <c r="B56" s="296" t="s">
        <v>176</v>
      </c>
      <c r="C56" s="293" t="s">
        <v>138</v>
      </c>
      <c r="D56" s="293" t="s">
        <v>46</v>
      </c>
      <c r="E56" s="336" t="s">
        <v>510</v>
      </c>
      <c r="F56" s="293"/>
      <c r="G56" s="349"/>
      <c r="H56" s="350"/>
      <c r="I56" s="351"/>
      <c r="J56" s="351"/>
      <c r="K56" s="321">
        <v>657.2</v>
      </c>
      <c r="L56" s="321">
        <v>424.8</v>
      </c>
      <c r="M56" s="321">
        <v>657.2</v>
      </c>
      <c r="N56" s="531">
        <f>N57+N59</f>
        <v>867</v>
      </c>
    </row>
    <row r="57" spans="1:14" ht="48.75" customHeight="1">
      <c r="A57" s="530" t="s">
        <v>557</v>
      </c>
      <c r="B57" s="249" t="s">
        <v>337</v>
      </c>
      <c r="C57" s="293" t="s">
        <v>138</v>
      </c>
      <c r="D57" s="293" t="s">
        <v>46</v>
      </c>
      <c r="E57" s="336" t="s">
        <v>510</v>
      </c>
      <c r="F57" s="293" t="s">
        <v>333</v>
      </c>
      <c r="G57" s="349"/>
      <c r="H57" s="350"/>
      <c r="I57" s="351"/>
      <c r="J57" s="351"/>
      <c r="K57" s="321"/>
      <c r="L57" s="321"/>
      <c r="M57" s="321"/>
      <c r="N57" s="531">
        <f>N58</f>
        <v>798.6</v>
      </c>
    </row>
    <row r="58" spans="1:14" ht="24">
      <c r="A58" s="530" t="s">
        <v>558</v>
      </c>
      <c r="B58" s="249" t="s">
        <v>338</v>
      </c>
      <c r="C58" s="293" t="s">
        <v>138</v>
      </c>
      <c r="D58" s="293" t="s">
        <v>46</v>
      </c>
      <c r="E58" s="336" t="s">
        <v>510</v>
      </c>
      <c r="F58" s="293" t="s">
        <v>334</v>
      </c>
      <c r="G58" s="349"/>
      <c r="H58" s="350"/>
      <c r="I58" s="351"/>
      <c r="J58" s="351"/>
      <c r="K58" s="321"/>
      <c r="L58" s="321"/>
      <c r="M58" s="321"/>
      <c r="N58" s="531">
        <v>798.6</v>
      </c>
    </row>
    <row r="59" spans="1:14" ht="26.25" customHeight="1">
      <c r="A59" s="530" t="s">
        <v>572</v>
      </c>
      <c r="B59" s="388" t="s">
        <v>340</v>
      </c>
      <c r="C59" s="293" t="s">
        <v>138</v>
      </c>
      <c r="D59" s="293" t="s">
        <v>46</v>
      </c>
      <c r="E59" s="336" t="s">
        <v>510</v>
      </c>
      <c r="F59" s="293" t="s">
        <v>339</v>
      </c>
      <c r="G59" s="349"/>
      <c r="H59" s="350"/>
      <c r="I59" s="351"/>
      <c r="J59" s="351"/>
      <c r="K59" s="321"/>
      <c r="L59" s="321"/>
      <c r="M59" s="321"/>
      <c r="N59" s="531">
        <f>N60</f>
        <v>68.400000000000006</v>
      </c>
    </row>
    <row r="60" spans="1:14" ht="26.25" customHeight="1">
      <c r="A60" s="530" t="s">
        <v>573</v>
      </c>
      <c r="B60" s="249" t="s">
        <v>307</v>
      </c>
      <c r="C60" s="293" t="s">
        <v>138</v>
      </c>
      <c r="D60" s="293" t="s">
        <v>46</v>
      </c>
      <c r="E60" s="336" t="s">
        <v>510</v>
      </c>
      <c r="F60" s="293" t="s">
        <v>253</v>
      </c>
      <c r="G60" s="349"/>
      <c r="H60" s="350"/>
      <c r="I60" s="351"/>
      <c r="J60" s="351"/>
      <c r="K60" s="321"/>
      <c r="L60" s="321"/>
      <c r="M60" s="321"/>
      <c r="N60" s="531">
        <v>68.400000000000006</v>
      </c>
    </row>
    <row r="61" spans="1:14">
      <c r="A61" s="535" t="s">
        <v>161</v>
      </c>
      <c r="B61" s="487" t="s">
        <v>306</v>
      </c>
      <c r="C61" s="290" t="s">
        <v>138</v>
      </c>
      <c r="D61" s="290" t="s">
        <v>182</v>
      </c>
      <c r="E61" s="290"/>
      <c r="F61" s="290"/>
      <c r="G61" s="293"/>
      <c r="H61" s="294">
        <f>H62</f>
        <v>80</v>
      </c>
      <c r="I61" s="294">
        <f t="shared" ref="I61:N61" si="4">I62</f>
        <v>69.900000000000006</v>
      </c>
      <c r="J61" s="294">
        <f t="shared" si="4"/>
        <v>80</v>
      </c>
      <c r="K61" s="354">
        <f t="shared" si="4"/>
        <v>50</v>
      </c>
      <c r="L61" s="354">
        <f t="shared" si="4"/>
        <v>0</v>
      </c>
      <c r="M61" s="354">
        <f t="shared" si="4"/>
        <v>0</v>
      </c>
      <c r="N61" s="533">
        <f t="shared" si="4"/>
        <v>20</v>
      </c>
    </row>
    <row r="62" spans="1:14">
      <c r="A62" s="535" t="s">
        <v>177</v>
      </c>
      <c r="B62" s="289" t="s">
        <v>166</v>
      </c>
      <c r="C62" s="290" t="s">
        <v>138</v>
      </c>
      <c r="D62" s="345" t="s">
        <v>182</v>
      </c>
      <c r="E62" s="345" t="s">
        <v>454</v>
      </c>
      <c r="F62" s="345"/>
      <c r="G62" s="290"/>
      <c r="H62" s="291">
        <v>80</v>
      </c>
      <c r="I62" s="291">
        <v>69.900000000000006</v>
      </c>
      <c r="J62" s="291">
        <v>80</v>
      </c>
      <c r="K62" s="347">
        <f>K64</f>
        <v>50</v>
      </c>
      <c r="L62" s="347">
        <f>L64</f>
        <v>0</v>
      </c>
      <c r="M62" s="347">
        <f>M64</f>
        <v>0</v>
      </c>
      <c r="N62" s="534">
        <f>N64</f>
        <v>20</v>
      </c>
    </row>
    <row r="63" spans="1:14" ht="18" customHeight="1">
      <c r="A63" s="536" t="s">
        <v>179</v>
      </c>
      <c r="B63" s="249" t="s">
        <v>345</v>
      </c>
      <c r="C63" s="293" t="s">
        <v>138</v>
      </c>
      <c r="D63" s="336" t="s">
        <v>182</v>
      </c>
      <c r="E63" s="336" t="s">
        <v>454</v>
      </c>
      <c r="F63" s="336" t="s">
        <v>344</v>
      </c>
      <c r="G63" s="290"/>
      <c r="H63" s="355">
        <f t="shared" ref="H63:J64" si="5">H64</f>
        <v>100</v>
      </c>
      <c r="I63" s="355">
        <f t="shared" si="5"/>
        <v>0</v>
      </c>
      <c r="J63" s="355">
        <f t="shared" si="5"/>
        <v>100</v>
      </c>
      <c r="K63" s="321">
        <v>50</v>
      </c>
      <c r="L63" s="355"/>
      <c r="M63" s="355">
        <v>0</v>
      </c>
      <c r="N63" s="531">
        <f>N64</f>
        <v>20</v>
      </c>
    </row>
    <row r="64" spans="1:14" ht="15" customHeight="1">
      <c r="A64" s="536" t="s">
        <v>352</v>
      </c>
      <c r="B64" s="249" t="s">
        <v>254</v>
      </c>
      <c r="C64" s="293" t="s">
        <v>138</v>
      </c>
      <c r="D64" s="336" t="s">
        <v>182</v>
      </c>
      <c r="E64" s="336" t="s">
        <v>454</v>
      </c>
      <c r="F64" s="336" t="s">
        <v>255</v>
      </c>
      <c r="G64" s="290"/>
      <c r="H64" s="355">
        <f t="shared" si="5"/>
        <v>100</v>
      </c>
      <c r="I64" s="355">
        <f t="shared" si="5"/>
        <v>0</v>
      </c>
      <c r="J64" s="355">
        <f t="shared" si="5"/>
        <v>100</v>
      </c>
      <c r="K64" s="321">
        <v>50</v>
      </c>
      <c r="L64" s="355"/>
      <c r="M64" s="355">
        <v>0</v>
      </c>
      <c r="N64" s="531">
        <v>20</v>
      </c>
    </row>
    <row r="65" spans="1:20" ht="17.25" customHeight="1">
      <c r="A65" s="523" t="s">
        <v>231</v>
      </c>
      <c r="B65" s="487" t="s">
        <v>30</v>
      </c>
      <c r="C65" s="290" t="s">
        <v>138</v>
      </c>
      <c r="D65" s="290" t="s">
        <v>183</v>
      </c>
      <c r="E65" s="290"/>
      <c r="F65" s="290"/>
      <c r="G65" s="293"/>
      <c r="H65" s="294">
        <v>100</v>
      </c>
      <c r="I65" s="294"/>
      <c r="J65" s="294">
        <v>100</v>
      </c>
      <c r="K65" s="354" t="e">
        <f>#REF!+K66+K72+K28+K84+K81</f>
        <v>#REF!</v>
      </c>
      <c r="L65" s="354" t="e">
        <f>#REF!+L66+L72+L28+L84+L81</f>
        <v>#REF!</v>
      </c>
      <c r="M65" s="354" t="e">
        <f>#REF!+M66+M72+M28+M84+M81</f>
        <v>#REF!</v>
      </c>
      <c r="N65" s="533">
        <f>N69+N72+N75+N84+N81+N87+N66+N90+N78</f>
        <v>2895</v>
      </c>
    </row>
    <row r="66" spans="1:20" ht="39" hidden="1" customHeight="1">
      <c r="A66" s="523" t="s">
        <v>414</v>
      </c>
      <c r="B66" s="487" t="s">
        <v>167</v>
      </c>
      <c r="C66" s="290" t="s">
        <v>138</v>
      </c>
      <c r="D66" s="290" t="s">
        <v>183</v>
      </c>
      <c r="E66" s="290" t="s">
        <v>458</v>
      </c>
      <c r="F66" s="290"/>
      <c r="G66" s="290"/>
      <c r="H66" s="355">
        <f>H68</f>
        <v>60</v>
      </c>
      <c r="I66" s="355">
        <f t="shared" ref="I66:N66" si="6">I68</f>
        <v>15</v>
      </c>
      <c r="J66" s="355">
        <f t="shared" si="6"/>
        <v>60</v>
      </c>
      <c r="K66" s="319">
        <f t="shared" si="6"/>
        <v>100</v>
      </c>
      <c r="L66" s="319">
        <f t="shared" si="6"/>
        <v>45</v>
      </c>
      <c r="M66" s="319">
        <f t="shared" si="6"/>
        <v>100</v>
      </c>
      <c r="N66" s="533">
        <f t="shared" si="6"/>
        <v>0</v>
      </c>
    </row>
    <row r="67" spans="1:20" ht="35.25" hidden="1" customHeight="1">
      <c r="A67" s="524" t="s">
        <v>75</v>
      </c>
      <c r="B67" s="388" t="s">
        <v>340</v>
      </c>
      <c r="C67" s="293" t="s">
        <v>138</v>
      </c>
      <c r="D67" s="293" t="s">
        <v>183</v>
      </c>
      <c r="E67" s="293" t="s">
        <v>458</v>
      </c>
      <c r="F67" s="293" t="s">
        <v>339</v>
      </c>
      <c r="G67" s="293"/>
      <c r="H67" s="293" t="e">
        <f>[2]роспись!H47</f>
        <v>#REF!</v>
      </c>
      <c r="I67" s="294">
        <v>15</v>
      </c>
      <c r="J67" s="294">
        <v>60</v>
      </c>
      <c r="K67" s="321">
        <v>100</v>
      </c>
      <c r="L67" s="356">
        <v>45</v>
      </c>
      <c r="M67" s="357">
        <v>100</v>
      </c>
      <c r="N67" s="531">
        <f>N68</f>
        <v>0</v>
      </c>
    </row>
    <row r="68" spans="1:20" ht="30.75" hidden="1" customHeight="1">
      <c r="A68" s="524" t="s">
        <v>354</v>
      </c>
      <c r="B68" s="249" t="s">
        <v>307</v>
      </c>
      <c r="C68" s="293" t="s">
        <v>138</v>
      </c>
      <c r="D68" s="293" t="s">
        <v>183</v>
      </c>
      <c r="E68" s="293" t="s">
        <v>458</v>
      </c>
      <c r="F68" s="293" t="s">
        <v>253</v>
      </c>
      <c r="G68" s="293"/>
      <c r="H68" s="293">
        <f>[2]роспись!H48</f>
        <v>60</v>
      </c>
      <c r="I68" s="294">
        <v>15</v>
      </c>
      <c r="J68" s="294">
        <v>60</v>
      </c>
      <c r="K68" s="321">
        <v>100</v>
      </c>
      <c r="L68" s="356">
        <v>45</v>
      </c>
      <c r="M68" s="357">
        <v>100</v>
      </c>
      <c r="N68" s="531"/>
    </row>
    <row r="69" spans="1:20" ht="14.25" customHeight="1">
      <c r="A69" s="523" t="s">
        <v>574</v>
      </c>
      <c r="B69" s="487" t="s">
        <v>393</v>
      </c>
      <c r="C69" s="290" t="s">
        <v>138</v>
      </c>
      <c r="D69" s="290" t="s">
        <v>183</v>
      </c>
      <c r="E69" s="290" t="s">
        <v>459</v>
      </c>
      <c r="F69" s="290"/>
      <c r="G69" s="290"/>
      <c r="H69" s="291" t="e">
        <f>H71</f>
        <v>#REF!</v>
      </c>
      <c r="I69" s="291" t="e">
        <f t="shared" ref="I69:N69" si="7">I71</f>
        <v>#REF!</v>
      </c>
      <c r="J69" s="291" t="e">
        <f t="shared" si="7"/>
        <v>#REF!</v>
      </c>
      <c r="K69" s="319">
        <f t="shared" si="7"/>
        <v>400</v>
      </c>
      <c r="L69" s="319">
        <f t="shared" si="7"/>
        <v>323.89999999999998</v>
      </c>
      <c r="M69" s="319">
        <f t="shared" si="7"/>
        <v>400</v>
      </c>
      <c r="N69" s="533">
        <f t="shared" si="7"/>
        <v>1255.3</v>
      </c>
    </row>
    <row r="70" spans="1:20" ht="27" customHeight="1">
      <c r="A70" s="524" t="s">
        <v>75</v>
      </c>
      <c r="B70" s="388" t="s">
        <v>340</v>
      </c>
      <c r="C70" s="293" t="s">
        <v>138</v>
      </c>
      <c r="D70" s="293" t="s">
        <v>183</v>
      </c>
      <c r="E70" s="293" t="s">
        <v>459</v>
      </c>
      <c r="F70" s="293" t="s">
        <v>339</v>
      </c>
      <c r="G70" s="293"/>
      <c r="H70" s="294" t="e">
        <f>#REF!+H71</f>
        <v>#REF!</v>
      </c>
      <c r="I70" s="294" t="e">
        <f>#REF!+I71</f>
        <v>#REF!</v>
      </c>
      <c r="J70" s="294" t="e">
        <f>#REF!+J71</f>
        <v>#REF!</v>
      </c>
      <c r="K70" s="321">
        <v>400</v>
      </c>
      <c r="L70" s="294">
        <v>323.89999999999998</v>
      </c>
      <c r="M70" s="294">
        <v>400</v>
      </c>
      <c r="N70" s="531">
        <f>N71</f>
        <v>1255.3</v>
      </c>
    </row>
    <row r="71" spans="1:20" ht="30" customHeight="1">
      <c r="A71" s="524" t="s">
        <v>354</v>
      </c>
      <c r="B71" s="249" t="s">
        <v>307</v>
      </c>
      <c r="C71" s="293" t="s">
        <v>138</v>
      </c>
      <c r="D71" s="293" t="s">
        <v>183</v>
      </c>
      <c r="E71" s="293" t="s">
        <v>459</v>
      </c>
      <c r="F71" s="293" t="s">
        <v>253</v>
      </c>
      <c r="G71" s="293"/>
      <c r="H71" s="294" t="e">
        <f>#REF!+H84</f>
        <v>#REF!</v>
      </c>
      <c r="I71" s="294" t="e">
        <f>#REF!+I84</f>
        <v>#REF!</v>
      </c>
      <c r="J71" s="294" t="e">
        <f>#REF!+J84</f>
        <v>#REF!</v>
      </c>
      <c r="K71" s="321">
        <v>400</v>
      </c>
      <c r="L71" s="294">
        <v>323.89999999999998</v>
      </c>
      <c r="M71" s="294">
        <v>400</v>
      </c>
      <c r="N71" s="531">
        <v>1255.3</v>
      </c>
      <c r="T71" s="242" t="e">
        <f>#REF!-'Вед. 2020 (прил 4)'!N216</f>
        <v>#REF!</v>
      </c>
    </row>
    <row r="72" spans="1:20" ht="39.75" customHeight="1">
      <c r="A72" s="523" t="s">
        <v>415</v>
      </c>
      <c r="B72" s="487" t="s">
        <v>392</v>
      </c>
      <c r="C72" s="290" t="s">
        <v>138</v>
      </c>
      <c r="D72" s="290" t="s">
        <v>183</v>
      </c>
      <c r="E72" s="290" t="s">
        <v>465</v>
      </c>
      <c r="F72" s="290"/>
      <c r="G72" s="290"/>
      <c r="H72" s="291" t="e">
        <f>H74</f>
        <v>#REF!</v>
      </c>
      <c r="I72" s="291" t="e">
        <f t="shared" ref="I72:N72" si="8">I74</f>
        <v>#REF!</v>
      </c>
      <c r="J72" s="291" t="e">
        <f t="shared" si="8"/>
        <v>#REF!</v>
      </c>
      <c r="K72" s="319">
        <f t="shared" si="8"/>
        <v>400</v>
      </c>
      <c r="L72" s="319">
        <f t="shared" si="8"/>
        <v>323.89999999999998</v>
      </c>
      <c r="M72" s="319">
        <f t="shared" si="8"/>
        <v>400</v>
      </c>
      <c r="N72" s="533">
        <f t="shared" si="8"/>
        <v>1394.8</v>
      </c>
    </row>
    <row r="73" spans="1:20" ht="27" customHeight="1">
      <c r="A73" s="524" t="s">
        <v>416</v>
      </c>
      <c r="B73" s="388" t="s">
        <v>340</v>
      </c>
      <c r="C73" s="293" t="s">
        <v>138</v>
      </c>
      <c r="D73" s="293" t="s">
        <v>183</v>
      </c>
      <c r="E73" s="293" t="s">
        <v>465</v>
      </c>
      <c r="F73" s="293" t="s">
        <v>339</v>
      </c>
      <c r="G73" s="293"/>
      <c r="H73" s="294" t="e">
        <f>#REF!+H74</f>
        <v>#REF!</v>
      </c>
      <c r="I73" s="294" t="e">
        <f>#REF!+I74</f>
        <v>#REF!</v>
      </c>
      <c r="J73" s="294" t="e">
        <f>#REF!+J74</f>
        <v>#REF!</v>
      </c>
      <c r="K73" s="321">
        <v>400</v>
      </c>
      <c r="L73" s="294">
        <v>323.89999999999998</v>
      </c>
      <c r="M73" s="294">
        <v>400</v>
      </c>
      <c r="N73" s="531">
        <f>N74</f>
        <v>1394.8</v>
      </c>
    </row>
    <row r="74" spans="1:20" ht="30.75" customHeight="1">
      <c r="A74" s="524" t="s">
        <v>417</v>
      </c>
      <c r="B74" s="249" t="s">
        <v>307</v>
      </c>
      <c r="C74" s="293" t="s">
        <v>138</v>
      </c>
      <c r="D74" s="293" t="s">
        <v>183</v>
      </c>
      <c r="E74" s="293" t="s">
        <v>465</v>
      </c>
      <c r="F74" s="293" t="s">
        <v>253</v>
      </c>
      <c r="G74" s="293"/>
      <c r="H74" s="294" t="e">
        <f>#REF!+H28</f>
        <v>#REF!</v>
      </c>
      <c r="I74" s="294" t="e">
        <f>#REF!+I28</f>
        <v>#REF!</v>
      </c>
      <c r="J74" s="294" t="e">
        <f>#REF!+J28</f>
        <v>#REF!</v>
      </c>
      <c r="K74" s="321">
        <v>400</v>
      </c>
      <c r="L74" s="294">
        <v>323.89999999999998</v>
      </c>
      <c r="M74" s="294">
        <v>400</v>
      </c>
      <c r="N74" s="531">
        <v>1394.8</v>
      </c>
    </row>
    <row r="75" spans="1:20" ht="37.5" customHeight="1">
      <c r="A75" s="523" t="s">
        <v>448</v>
      </c>
      <c r="B75" s="487" t="s">
        <v>435</v>
      </c>
      <c r="C75" s="290" t="s">
        <v>138</v>
      </c>
      <c r="D75" s="290" t="s">
        <v>183</v>
      </c>
      <c r="E75" s="290" t="s">
        <v>460</v>
      </c>
      <c r="F75" s="290"/>
      <c r="G75" s="293"/>
      <c r="H75" s="294">
        <f>H77</f>
        <v>70</v>
      </c>
      <c r="I75" s="294">
        <f t="shared" ref="I75:N75" si="9">I77</f>
        <v>0</v>
      </c>
      <c r="J75" s="294">
        <f t="shared" si="9"/>
        <v>20</v>
      </c>
      <c r="K75" s="319">
        <f t="shared" si="9"/>
        <v>60</v>
      </c>
      <c r="L75" s="319">
        <f t="shared" si="9"/>
        <v>30</v>
      </c>
      <c r="M75" s="319">
        <f t="shared" si="9"/>
        <v>60</v>
      </c>
      <c r="N75" s="533">
        <f t="shared" si="9"/>
        <v>35</v>
      </c>
    </row>
    <row r="76" spans="1:20" ht="30.75" customHeight="1">
      <c r="A76" s="524" t="s">
        <v>418</v>
      </c>
      <c r="B76" s="388" t="s">
        <v>340</v>
      </c>
      <c r="C76" s="293" t="s">
        <v>138</v>
      </c>
      <c r="D76" s="293" t="s">
        <v>183</v>
      </c>
      <c r="E76" s="293" t="s">
        <v>460</v>
      </c>
      <c r="F76" s="293" t="s">
        <v>339</v>
      </c>
      <c r="G76" s="293"/>
      <c r="H76" s="294">
        <v>70</v>
      </c>
      <c r="I76" s="294"/>
      <c r="J76" s="294">
        <v>20</v>
      </c>
      <c r="K76" s="321">
        <v>60</v>
      </c>
      <c r="L76" s="329">
        <v>30</v>
      </c>
      <c r="M76" s="330">
        <v>60</v>
      </c>
      <c r="N76" s="531">
        <f>N77</f>
        <v>35</v>
      </c>
    </row>
    <row r="77" spans="1:20" ht="30" customHeight="1">
      <c r="A77" s="524" t="s">
        <v>419</v>
      </c>
      <c r="B77" s="249" t="s">
        <v>307</v>
      </c>
      <c r="C77" s="293" t="s">
        <v>138</v>
      </c>
      <c r="D77" s="293" t="s">
        <v>183</v>
      </c>
      <c r="E77" s="293" t="s">
        <v>460</v>
      </c>
      <c r="F77" s="293" t="s">
        <v>253</v>
      </c>
      <c r="G77" s="293"/>
      <c r="H77" s="294">
        <v>70</v>
      </c>
      <c r="I77" s="294"/>
      <c r="J77" s="294">
        <v>20</v>
      </c>
      <c r="K77" s="321">
        <v>60</v>
      </c>
      <c r="L77" s="329">
        <v>30</v>
      </c>
      <c r="M77" s="330">
        <v>60</v>
      </c>
      <c r="N77" s="531">
        <v>35</v>
      </c>
    </row>
    <row r="78" spans="1:20" ht="30" hidden="1" customHeight="1">
      <c r="A78" s="523" t="s">
        <v>423</v>
      </c>
      <c r="B78" s="289" t="s">
        <v>521</v>
      </c>
      <c r="C78" s="290" t="s">
        <v>138</v>
      </c>
      <c r="D78" s="290" t="s">
        <v>183</v>
      </c>
      <c r="E78" s="290" t="s">
        <v>522</v>
      </c>
      <c r="F78" s="290"/>
      <c r="G78" s="290"/>
      <c r="H78" s="291"/>
      <c r="I78" s="291"/>
      <c r="J78" s="291"/>
      <c r="K78" s="319"/>
      <c r="L78" s="537"/>
      <c r="M78" s="538"/>
      <c r="N78" s="533">
        <f>N79</f>
        <v>0</v>
      </c>
    </row>
    <row r="79" spans="1:20" ht="30" hidden="1" customHeight="1">
      <c r="A79" s="539" t="s">
        <v>424</v>
      </c>
      <c r="B79" s="388" t="s">
        <v>340</v>
      </c>
      <c r="C79" s="293" t="s">
        <v>138</v>
      </c>
      <c r="D79" s="293" t="s">
        <v>183</v>
      </c>
      <c r="E79" s="293" t="s">
        <v>522</v>
      </c>
      <c r="F79" s="293" t="s">
        <v>339</v>
      </c>
      <c r="G79" s="293"/>
      <c r="H79" s="294"/>
      <c r="I79" s="294"/>
      <c r="J79" s="294"/>
      <c r="K79" s="321"/>
      <c r="L79" s="333"/>
      <c r="M79" s="330"/>
      <c r="N79" s="531">
        <f>N80</f>
        <v>0</v>
      </c>
    </row>
    <row r="80" spans="1:20" ht="30" hidden="1" customHeight="1">
      <c r="A80" s="539" t="s">
        <v>425</v>
      </c>
      <c r="B80" s="249" t="s">
        <v>307</v>
      </c>
      <c r="C80" s="293" t="s">
        <v>138</v>
      </c>
      <c r="D80" s="293" t="s">
        <v>183</v>
      </c>
      <c r="E80" s="293" t="s">
        <v>522</v>
      </c>
      <c r="F80" s="293" t="s">
        <v>253</v>
      </c>
      <c r="G80" s="293"/>
      <c r="H80" s="294"/>
      <c r="I80" s="294"/>
      <c r="J80" s="294"/>
      <c r="K80" s="321"/>
      <c r="L80" s="333"/>
      <c r="M80" s="330"/>
      <c r="N80" s="531"/>
    </row>
    <row r="81" spans="1:14" ht="31.5" customHeight="1">
      <c r="A81" s="523" t="s">
        <v>420</v>
      </c>
      <c r="B81" s="487" t="s">
        <v>517</v>
      </c>
      <c r="C81" s="290" t="s">
        <v>138</v>
      </c>
      <c r="D81" s="290" t="s">
        <v>183</v>
      </c>
      <c r="E81" s="290" t="s">
        <v>463</v>
      </c>
      <c r="F81" s="290"/>
      <c r="G81" s="293"/>
      <c r="H81" s="294"/>
      <c r="I81" s="294"/>
      <c r="J81" s="294"/>
      <c r="K81" s="359">
        <f>K83</f>
        <v>170</v>
      </c>
      <c r="L81" s="359">
        <f>L83</f>
        <v>150</v>
      </c>
      <c r="M81" s="359">
        <f>M83</f>
        <v>170</v>
      </c>
      <c r="N81" s="540">
        <f>N83</f>
        <v>12</v>
      </c>
    </row>
    <row r="82" spans="1:14" ht="30.75" customHeight="1">
      <c r="A82" s="524" t="s">
        <v>421</v>
      </c>
      <c r="B82" s="388" t="s">
        <v>340</v>
      </c>
      <c r="C82" s="361" t="s">
        <v>138</v>
      </c>
      <c r="D82" s="361" t="s">
        <v>183</v>
      </c>
      <c r="E82" s="293" t="s">
        <v>463</v>
      </c>
      <c r="F82" s="361" t="s">
        <v>339</v>
      </c>
      <c r="G82" s="293"/>
      <c r="H82" s="294"/>
      <c r="I82" s="294"/>
      <c r="J82" s="294"/>
      <c r="K82" s="328">
        <v>170</v>
      </c>
      <c r="L82" s="294">
        <v>150</v>
      </c>
      <c r="M82" s="294">
        <v>170</v>
      </c>
      <c r="N82" s="531">
        <f>N83</f>
        <v>12</v>
      </c>
    </row>
    <row r="83" spans="1:14" ht="31.5" customHeight="1">
      <c r="A83" s="524" t="s">
        <v>422</v>
      </c>
      <c r="B83" s="249" t="s">
        <v>307</v>
      </c>
      <c r="C83" s="361" t="s">
        <v>138</v>
      </c>
      <c r="D83" s="361" t="s">
        <v>183</v>
      </c>
      <c r="E83" s="293" t="s">
        <v>463</v>
      </c>
      <c r="F83" s="361" t="s">
        <v>253</v>
      </c>
      <c r="G83" s="293"/>
      <c r="H83" s="294"/>
      <c r="I83" s="294"/>
      <c r="J83" s="294"/>
      <c r="K83" s="328">
        <v>170</v>
      </c>
      <c r="L83" s="294">
        <v>150</v>
      </c>
      <c r="M83" s="294">
        <v>170</v>
      </c>
      <c r="N83" s="531">
        <v>12</v>
      </c>
    </row>
    <row r="84" spans="1:14" ht="51.75" customHeight="1">
      <c r="A84" s="523" t="s">
        <v>423</v>
      </c>
      <c r="B84" s="487" t="s">
        <v>449</v>
      </c>
      <c r="C84" s="290" t="s">
        <v>138</v>
      </c>
      <c r="D84" s="290" t="s">
        <v>183</v>
      </c>
      <c r="E84" s="290" t="s">
        <v>461</v>
      </c>
      <c r="F84" s="290"/>
      <c r="G84" s="290"/>
      <c r="H84" s="291" t="e">
        <f>H86+H94+#REF!+H95</f>
        <v>#REF!</v>
      </c>
      <c r="I84" s="291" t="e">
        <f>I86+I94+#REF!+I95</f>
        <v>#REF!</v>
      </c>
      <c r="J84" s="291" t="e">
        <f>J86+J94+#REF!+J95</f>
        <v>#REF!</v>
      </c>
      <c r="K84" s="319">
        <f>K86</f>
        <v>92</v>
      </c>
      <c r="L84" s="319">
        <f>L86</f>
        <v>48.2</v>
      </c>
      <c r="M84" s="319">
        <f>M86</f>
        <v>92</v>
      </c>
      <c r="N84" s="533">
        <f>N86</f>
        <v>80</v>
      </c>
    </row>
    <row r="85" spans="1:14" ht="28.5" customHeight="1">
      <c r="A85" s="524" t="s">
        <v>424</v>
      </c>
      <c r="B85" s="388" t="s">
        <v>340</v>
      </c>
      <c r="C85" s="293" t="s">
        <v>138</v>
      </c>
      <c r="D85" s="293" t="s">
        <v>183</v>
      </c>
      <c r="E85" s="293" t="s">
        <v>461</v>
      </c>
      <c r="F85" s="293" t="s">
        <v>339</v>
      </c>
      <c r="G85" s="293"/>
      <c r="H85" s="294"/>
      <c r="I85" s="294"/>
      <c r="J85" s="294"/>
      <c r="K85" s="321">
        <v>92</v>
      </c>
      <c r="L85" s="294">
        <v>48.2</v>
      </c>
      <c r="M85" s="294">
        <v>92</v>
      </c>
      <c r="N85" s="531">
        <f>N86</f>
        <v>80</v>
      </c>
    </row>
    <row r="86" spans="1:14" ht="27.75" customHeight="1">
      <c r="A86" s="524" t="s">
        <v>425</v>
      </c>
      <c r="B86" s="249" t="s">
        <v>307</v>
      </c>
      <c r="C86" s="293" t="s">
        <v>138</v>
      </c>
      <c r="D86" s="293" t="s">
        <v>183</v>
      </c>
      <c r="E86" s="293" t="s">
        <v>461</v>
      </c>
      <c r="F86" s="293" t="s">
        <v>253</v>
      </c>
      <c r="G86" s="293"/>
      <c r="H86" s="294"/>
      <c r="I86" s="294"/>
      <c r="J86" s="294"/>
      <c r="K86" s="321">
        <v>92</v>
      </c>
      <c r="L86" s="294">
        <v>48.2</v>
      </c>
      <c r="M86" s="294">
        <v>92</v>
      </c>
      <c r="N86" s="531">
        <v>80</v>
      </c>
    </row>
    <row r="87" spans="1:14" ht="65.25" customHeight="1">
      <c r="A87" s="541" t="s">
        <v>575</v>
      </c>
      <c r="B87" s="487" t="s">
        <v>394</v>
      </c>
      <c r="C87" s="290" t="s">
        <v>138</v>
      </c>
      <c r="D87" s="290" t="s">
        <v>183</v>
      </c>
      <c r="E87" s="290" t="s">
        <v>464</v>
      </c>
      <c r="F87" s="290"/>
      <c r="G87" s="290"/>
      <c r="H87" s="291" t="e">
        <f>H89+H98+#REF!+#REF!</f>
        <v>#REF!</v>
      </c>
      <c r="I87" s="291" t="e">
        <f>I89+I98+#REF!+#REF!</f>
        <v>#REF!</v>
      </c>
      <c r="J87" s="291" t="e">
        <f>J89+J98+#REF!+#REF!</f>
        <v>#REF!</v>
      </c>
      <c r="K87" s="319">
        <f>K89</f>
        <v>92</v>
      </c>
      <c r="L87" s="319">
        <f>L89</f>
        <v>48.2</v>
      </c>
      <c r="M87" s="319">
        <f>M89</f>
        <v>92</v>
      </c>
      <c r="N87" s="533">
        <f>N89</f>
        <v>6</v>
      </c>
    </row>
    <row r="88" spans="1:14" ht="26.25" customHeight="1">
      <c r="A88" s="542" t="s">
        <v>576</v>
      </c>
      <c r="B88" s="388" t="s">
        <v>340</v>
      </c>
      <c r="C88" s="293" t="s">
        <v>138</v>
      </c>
      <c r="D88" s="293" t="s">
        <v>183</v>
      </c>
      <c r="E88" s="293" t="s">
        <v>464</v>
      </c>
      <c r="F88" s="293" t="s">
        <v>339</v>
      </c>
      <c r="G88" s="293"/>
      <c r="H88" s="294"/>
      <c r="I88" s="294"/>
      <c r="J88" s="294"/>
      <c r="K88" s="321">
        <v>92</v>
      </c>
      <c r="L88" s="294">
        <v>48.2</v>
      </c>
      <c r="M88" s="294">
        <v>92</v>
      </c>
      <c r="N88" s="531">
        <f>N89</f>
        <v>6</v>
      </c>
    </row>
    <row r="89" spans="1:14" ht="27.75" customHeight="1">
      <c r="A89" s="542" t="s">
        <v>577</v>
      </c>
      <c r="B89" s="249" t="s">
        <v>307</v>
      </c>
      <c r="C89" s="293" t="s">
        <v>138</v>
      </c>
      <c r="D89" s="293" t="s">
        <v>183</v>
      </c>
      <c r="E89" s="293" t="s">
        <v>464</v>
      </c>
      <c r="F89" s="293" t="s">
        <v>253</v>
      </c>
      <c r="G89" s="293"/>
      <c r="H89" s="294"/>
      <c r="I89" s="294"/>
      <c r="J89" s="294"/>
      <c r="K89" s="321">
        <v>92</v>
      </c>
      <c r="L89" s="294">
        <v>48.2</v>
      </c>
      <c r="M89" s="294">
        <v>92</v>
      </c>
      <c r="N89" s="531">
        <v>6</v>
      </c>
    </row>
    <row r="90" spans="1:14" ht="48.75" customHeight="1">
      <c r="A90" s="541" t="s">
        <v>436</v>
      </c>
      <c r="B90" s="289" t="s">
        <v>516</v>
      </c>
      <c r="C90" s="290" t="s">
        <v>138</v>
      </c>
      <c r="D90" s="290" t="s">
        <v>183</v>
      </c>
      <c r="E90" s="290" t="s">
        <v>518</v>
      </c>
      <c r="F90" s="290" t="s">
        <v>253</v>
      </c>
      <c r="G90" s="290"/>
      <c r="H90" s="291"/>
      <c r="I90" s="291"/>
      <c r="J90" s="291"/>
      <c r="K90" s="291"/>
      <c r="L90" s="291"/>
      <c r="M90" s="291"/>
      <c r="N90" s="533">
        <f>N91</f>
        <v>111.9</v>
      </c>
    </row>
    <row r="91" spans="1:14" ht="27.75" customHeight="1">
      <c r="A91" s="542" t="s">
        <v>437</v>
      </c>
      <c r="B91" s="388" t="s">
        <v>340</v>
      </c>
      <c r="C91" s="293" t="s">
        <v>138</v>
      </c>
      <c r="D91" s="293" t="s">
        <v>183</v>
      </c>
      <c r="E91" s="293" t="s">
        <v>518</v>
      </c>
      <c r="F91" s="293" t="s">
        <v>339</v>
      </c>
      <c r="G91" s="293"/>
      <c r="H91" s="294"/>
      <c r="I91" s="294"/>
      <c r="J91" s="294"/>
      <c r="K91" s="294"/>
      <c r="L91" s="294"/>
      <c r="M91" s="294"/>
      <c r="N91" s="531">
        <f>N92</f>
        <v>111.9</v>
      </c>
    </row>
    <row r="92" spans="1:14" ht="27.75" customHeight="1" thickBot="1">
      <c r="A92" s="543" t="s">
        <v>438</v>
      </c>
      <c r="B92" s="544" t="s">
        <v>307</v>
      </c>
      <c r="C92" s="361" t="s">
        <v>138</v>
      </c>
      <c r="D92" s="361" t="s">
        <v>183</v>
      </c>
      <c r="E92" s="361" t="s">
        <v>518</v>
      </c>
      <c r="F92" s="361" t="s">
        <v>253</v>
      </c>
      <c r="G92" s="361"/>
      <c r="H92" s="365"/>
      <c r="I92" s="365"/>
      <c r="J92" s="365"/>
      <c r="K92" s="365"/>
      <c r="L92" s="365"/>
      <c r="M92" s="365"/>
      <c r="N92" s="545">
        <v>111.9</v>
      </c>
    </row>
    <row r="93" spans="1:14" ht="28.5" customHeight="1" thickBot="1">
      <c r="A93" s="546" t="s">
        <v>50</v>
      </c>
      <c r="B93" s="382" t="s">
        <v>37</v>
      </c>
      <c r="C93" s="367" t="s">
        <v>138</v>
      </c>
      <c r="D93" s="367" t="s">
        <v>31</v>
      </c>
      <c r="E93" s="367"/>
      <c r="F93" s="367"/>
      <c r="G93" s="367"/>
      <c r="H93" s="368" t="e">
        <f>H94+#REF!+H100+H110</f>
        <v>#REF!</v>
      </c>
      <c r="I93" s="368" t="e">
        <f>I94+#REF!+I100+I110</f>
        <v>#REF!</v>
      </c>
      <c r="J93" s="368" t="e">
        <f>J94+#REF!+J100+J110</f>
        <v>#REF!</v>
      </c>
      <c r="K93" s="392" t="e">
        <f>K94</f>
        <v>#REF!</v>
      </c>
      <c r="L93" s="392" t="e">
        <f>L94</f>
        <v>#REF!</v>
      </c>
      <c r="M93" s="392" t="e">
        <f>M94</f>
        <v>#REF!</v>
      </c>
      <c r="N93" s="547">
        <f>N94</f>
        <v>46.5</v>
      </c>
    </row>
    <row r="94" spans="1:14" ht="27" customHeight="1">
      <c r="A94" s="548" t="s">
        <v>64</v>
      </c>
      <c r="B94" s="504" t="s">
        <v>180</v>
      </c>
      <c r="C94" s="315" t="s">
        <v>138</v>
      </c>
      <c r="D94" s="315" t="s">
        <v>21</v>
      </c>
      <c r="E94" s="315"/>
      <c r="F94" s="315"/>
      <c r="G94" s="315"/>
      <c r="H94" s="371" t="e">
        <f>#REF!</f>
        <v>#REF!</v>
      </c>
      <c r="I94" s="371" t="e">
        <f>#REF!</f>
        <v>#REF!</v>
      </c>
      <c r="J94" s="371" t="e">
        <f>#REF!</f>
        <v>#REF!</v>
      </c>
      <c r="K94" s="316" t="e">
        <f>#REF!+K95</f>
        <v>#REF!</v>
      </c>
      <c r="L94" s="316" t="e">
        <f>#REF!+L95</f>
        <v>#REF!</v>
      </c>
      <c r="M94" s="316" t="e">
        <f>#REF!+M95</f>
        <v>#REF!</v>
      </c>
      <c r="N94" s="549">
        <f>N95+N98</f>
        <v>46.5</v>
      </c>
    </row>
    <row r="95" spans="1:14" ht="100.5" hidden="1" customHeight="1">
      <c r="A95" s="529" t="s">
        <v>65</v>
      </c>
      <c r="B95" s="487" t="s">
        <v>401</v>
      </c>
      <c r="C95" s="290" t="s">
        <v>138</v>
      </c>
      <c r="D95" s="290" t="s">
        <v>21</v>
      </c>
      <c r="E95" s="437" t="s">
        <v>466</v>
      </c>
      <c r="F95" s="290"/>
      <c r="G95" s="290"/>
      <c r="H95" s="291">
        <f>[2]роспись!H63</f>
        <v>5320</v>
      </c>
      <c r="I95" s="291">
        <v>3277.5</v>
      </c>
      <c r="J95" s="291">
        <v>5320</v>
      </c>
      <c r="K95" s="319">
        <f>K100</f>
        <v>18</v>
      </c>
      <c r="L95" s="319">
        <f>L100</f>
        <v>0</v>
      </c>
      <c r="M95" s="319">
        <f>M100</f>
        <v>18</v>
      </c>
      <c r="N95" s="533">
        <f>N96</f>
        <v>0</v>
      </c>
    </row>
    <row r="96" spans="1:14" ht="36" hidden="1" customHeight="1">
      <c r="A96" s="539" t="s">
        <v>168</v>
      </c>
      <c r="B96" s="388" t="s">
        <v>340</v>
      </c>
      <c r="C96" s="361" t="s">
        <v>138</v>
      </c>
      <c r="D96" s="361" t="s">
        <v>21</v>
      </c>
      <c r="E96" s="361" t="s">
        <v>466</v>
      </c>
      <c r="F96" s="361" t="s">
        <v>339</v>
      </c>
      <c r="G96" s="361"/>
      <c r="H96" s="365">
        <f>H100</f>
        <v>668</v>
      </c>
      <c r="I96" s="365">
        <f>I100</f>
        <v>480</v>
      </c>
      <c r="J96" s="365">
        <f>J100</f>
        <v>668</v>
      </c>
      <c r="K96" s="328">
        <v>18</v>
      </c>
      <c r="L96" s="365">
        <v>0</v>
      </c>
      <c r="M96" s="365">
        <v>18</v>
      </c>
      <c r="N96" s="545">
        <f>N97</f>
        <v>0</v>
      </c>
    </row>
    <row r="97" spans="1:14" ht="35.25" hidden="1" customHeight="1">
      <c r="A97" s="539" t="s">
        <v>355</v>
      </c>
      <c r="B97" s="249" t="s">
        <v>307</v>
      </c>
      <c r="C97" s="361" t="s">
        <v>138</v>
      </c>
      <c r="D97" s="361" t="s">
        <v>21</v>
      </c>
      <c r="E97" s="361" t="s">
        <v>466</v>
      </c>
      <c r="F97" s="361" t="s">
        <v>253</v>
      </c>
      <c r="G97" s="361"/>
      <c r="H97" s="365">
        <f>H100</f>
        <v>668</v>
      </c>
      <c r="I97" s="365">
        <f>I100</f>
        <v>480</v>
      </c>
      <c r="J97" s="365">
        <f>J100</f>
        <v>668</v>
      </c>
      <c r="K97" s="328">
        <v>18</v>
      </c>
      <c r="L97" s="365">
        <v>0</v>
      </c>
      <c r="M97" s="365">
        <v>18</v>
      </c>
      <c r="N97" s="545"/>
    </row>
    <row r="98" spans="1:14" ht="51.75" customHeight="1">
      <c r="A98" s="529" t="s">
        <v>371</v>
      </c>
      <c r="B98" s="487" t="s">
        <v>402</v>
      </c>
      <c r="C98" s="290" t="s">
        <v>138</v>
      </c>
      <c r="D98" s="290" t="s">
        <v>21</v>
      </c>
      <c r="E98" s="437" t="s">
        <v>467</v>
      </c>
      <c r="F98" s="290"/>
      <c r="G98" s="290"/>
      <c r="H98" s="291" t="e">
        <f>[2]роспись!H66</f>
        <v>#REF!</v>
      </c>
      <c r="I98" s="291">
        <v>3277.5</v>
      </c>
      <c r="J98" s="291">
        <v>5320</v>
      </c>
      <c r="K98" s="319" t="e">
        <f>K110</f>
        <v>#REF!</v>
      </c>
      <c r="L98" s="319" t="e">
        <f>L110</f>
        <v>#REF!</v>
      </c>
      <c r="M98" s="319" t="e">
        <f>M110</f>
        <v>#REF!</v>
      </c>
      <c r="N98" s="533">
        <f>N99</f>
        <v>46.5</v>
      </c>
    </row>
    <row r="99" spans="1:14" ht="28.5" customHeight="1">
      <c r="A99" s="539" t="s">
        <v>372</v>
      </c>
      <c r="B99" s="388" t="s">
        <v>340</v>
      </c>
      <c r="C99" s="361" t="s">
        <v>138</v>
      </c>
      <c r="D99" s="361" t="s">
        <v>21</v>
      </c>
      <c r="E99" s="361" t="s">
        <v>467</v>
      </c>
      <c r="F99" s="361" t="s">
        <v>339</v>
      </c>
      <c r="G99" s="361"/>
      <c r="H99" s="365" t="e">
        <f>#REF!</f>
        <v>#REF!</v>
      </c>
      <c r="I99" s="365" t="e">
        <f>#REF!</f>
        <v>#REF!</v>
      </c>
      <c r="J99" s="365" t="e">
        <f>#REF!</f>
        <v>#REF!</v>
      </c>
      <c r="K99" s="328">
        <v>18</v>
      </c>
      <c r="L99" s="365">
        <v>0</v>
      </c>
      <c r="M99" s="365">
        <v>18</v>
      </c>
      <c r="N99" s="545">
        <f>N100</f>
        <v>46.5</v>
      </c>
    </row>
    <row r="100" spans="1:14" ht="27.75" customHeight="1" thickBot="1">
      <c r="A100" s="539" t="s">
        <v>373</v>
      </c>
      <c r="B100" s="249" t="s">
        <v>307</v>
      </c>
      <c r="C100" s="361" t="s">
        <v>138</v>
      </c>
      <c r="D100" s="361" t="s">
        <v>21</v>
      </c>
      <c r="E100" s="361" t="s">
        <v>467</v>
      </c>
      <c r="F100" s="361" t="s">
        <v>253</v>
      </c>
      <c r="G100" s="361"/>
      <c r="H100" s="365">
        <f>H109</f>
        <v>668</v>
      </c>
      <c r="I100" s="365">
        <f>I109</f>
        <v>480</v>
      </c>
      <c r="J100" s="365">
        <f>J109</f>
        <v>668</v>
      </c>
      <c r="K100" s="328">
        <v>18</v>
      </c>
      <c r="L100" s="365">
        <v>0</v>
      </c>
      <c r="M100" s="365">
        <v>18</v>
      </c>
      <c r="N100" s="545">
        <v>46.5</v>
      </c>
    </row>
    <row r="101" spans="1:14" ht="21" customHeight="1" thickBot="1">
      <c r="A101" s="546" t="s">
        <v>76</v>
      </c>
      <c r="B101" s="550" t="s">
        <v>314</v>
      </c>
      <c r="C101" s="367" t="s">
        <v>138</v>
      </c>
      <c r="D101" s="426" t="s">
        <v>315</v>
      </c>
      <c r="E101" s="427"/>
      <c r="F101" s="428"/>
      <c r="G101" s="367"/>
      <c r="H101" s="368"/>
      <c r="I101" s="368"/>
      <c r="J101" s="368"/>
      <c r="K101" s="392"/>
      <c r="L101" s="413"/>
      <c r="M101" s="413"/>
      <c r="N101" s="547">
        <f>N102+N109+N113</f>
        <v>29905.7</v>
      </c>
    </row>
    <row r="102" spans="1:14" ht="15.75" customHeight="1" thickBot="1">
      <c r="A102" s="546" t="s">
        <v>66</v>
      </c>
      <c r="B102" s="382" t="s">
        <v>399</v>
      </c>
      <c r="C102" s="367" t="s">
        <v>138</v>
      </c>
      <c r="D102" s="367" t="s">
        <v>396</v>
      </c>
      <c r="E102" s="367"/>
      <c r="F102" s="367"/>
      <c r="G102" s="390"/>
      <c r="H102" s="391">
        <f>[2]роспись!H63</f>
        <v>5320</v>
      </c>
      <c r="I102" s="391">
        <v>480</v>
      </c>
      <c r="J102" s="391">
        <v>668</v>
      </c>
      <c r="K102" s="392" t="e">
        <f>K106</f>
        <v>#REF!</v>
      </c>
      <c r="L102" s="392" t="e">
        <f>L106</f>
        <v>#REF!</v>
      </c>
      <c r="M102" s="392" t="e">
        <f>M106</f>
        <v>#REF!</v>
      </c>
      <c r="N102" s="547">
        <f>N106+N103</f>
        <v>140</v>
      </c>
    </row>
    <row r="103" spans="1:14" ht="15.75" customHeight="1">
      <c r="A103" s="551" t="s">
        <v>67</v>
      </c>
      <c r="B103" s="480" t="s">
        <v>538</v>
      </c>
      <c r="C103" s="552">
        <v>993</v>
      </c>
      <c r="D103" s="315" t="s">
        <v>396</v>
      </c>
      <c r="E103" s="315" t="s">
        <v>600</v>
      </c>
      <c r="F103" s="315"/>
      <c r="G103" s="405"/>
      <c r="H103" s="407"/>
      <c r="I103" s="407"/>
      <c r="J103" s="407"/>
      <c r="K103" s="371"/>
      <c r="L103" s="371"/>
      <c r="M103" s="371"/>
      <c r="N103" s="549">
        <f>N104</f>
        <v>140</v>
      </c>
    </row>
    <row r="104" spans="1:14" ht="21" customHeight="1">
      <c r="A104" s="542" t="s">
        <v>140</v>
      </c>
      <c r="B104" s="388" t="s">
        <v>398</v>
      </c>
      <c r="C104" s="553">
        <v>993</v>
      </c>
      <c r="D104" s="293" t="s">
        <v>396</v>
      </c>
      <c r="E104" s="293" t="s">
        <v>600</v>
      </c>
      <c r="F104" s="293" t="s">
        <v>344</v>
      </c>
      <c r="G104" s="293"/>
      <c r="H104" s="294"/>
      <c r="I104" s="294"/>
      <c r="J104" s="294"/>
      <c r="K104" s="294"/>
      <c r="L104" s="294"/>
      <c r="M104" s="294"/>
      <c r="N104" s="531">
        <f>N105</f>
        <v>140</v>
      </c>
    </row>
    <row r="105" spans="1:14" ht="43.5" customHeight="1" thickBot="1">
      <c r="A105" s="542" t="s">
        <v>356</v>
      </c>
      <c r="B105" s="249" t="s">
        <v>400</v>
      </c>
      <c r="C105" s="553">
        <v>993</v>
      </c>
      <c r="D105" s="293" t="s">
        <v>396</v>
      </c>
      <c r="E105" s="293" t="s">
        <v>600</v>
      </c>
      <c r="F105" s="293" t="s">
        <v>397</v>
      </c>
      <c r="G105" s="293"/>
      <c r="H105" s="294"/>
      <c r="I105" s="294"/>
      <c r="J105" s="294"/>
      <c r="K105" s="294"/>
      <c r="L105" s="294"/>
      <c r="M105" s="294"/>
      <c r="N105" s="531">
        <v>140</v>
      </c>
    </row>
    <row r="106" spans="1:14" ht="36.75" hidden="1" thickBot="1">
      <c r="A106" s="548" t="s">
        <v>535</v>
      </c>
      <c r="B106" s="389" t="s">
        <v>519</v>
      </c>
      <c r="C106" s="552">
        <v>993</v>
      </c>
      <c r="D106" s="315" t="s">
        <v>396</v>
      </c>
      <c r="E106" s="315" t="s">
        <v>539</v>
      </c>
      <c r="F106" s="315"/>
      <c r="G106" s="315"/>
      <c r="H106" s="371" t="e">
        <f>H108</f>
        <v>#REF!</v>
      </c>
      <c r="I106" s="371">
        <f>I108</f>
        <v>459.2</v>
      </c>
      <c r="J106" s="371">
        <f>J108</f>
        <v>796</v>
      </c>
      <c r="K106" s="316" t="e">
        <f>K108+#REF!</f>
        <v>#REF!</v>
      </c>
      <c r="L106" s="316" t="e">
        <f>L108+#REF!</f>
        <v>#REF!</v>
      </c>
      <c r="M106" s="316" t="e">
        <f>M108+#REF!</f>
        <v>#REF!</v>
      </c>
      <c r="N106" s="549">
        <f>N107</f>
        <v>0</v>
      </c>
    </row>
    <row r="107" spans="1:14" ht="23.25" hidden="1" customHeight="1">
      <c r="A107" s="524" t="s">
        <v>536</v>
      </c>
      <c r="B107" s="388" t="s">
        <v>398</v>
      </c>
      <c r="C107" s="553">
        <v>993</v>
      </c>
      <c r="D107" s="293" t="s">
        <v>396</v>
      </c>
      <c r="E107" s="293" t="s">
        <v>539</v>
      </c>
      <c r="F107" s="293" t="s">
        <v>344</v>
      </c>
      <c r="G107" s="293"/>
      <c r="H107" s="294" t="e">
        <f>[2]роспись!H64</f>
        <v>#REF!</v>
      </c>
      <c r="I107" s="294">
        <v>459.2</v>
      </c>
      <c r="J107" s="294">
        <v>796</v>
      </c>
      <c r="K107" s="321">
        <f>6469.6+600</f>
        <v>7069.6</v>
      </c>
      <c r="L107" s="329">
        <v>2772.6</v>
      </c>
      <c r="M107" s="330">
        <v>7069.6</v>
      </c>
      <c r="N107" s="531">
        <f>N108</f>
        <v>0</v>
      </c>
    </row>
    <row r="108" spans="1:14" ht="38.25" hidden="1" customHeight="1" thickBot="1">
      <c r="A108" s="524" t="s">
        <v>537</v>
      </c>
      <c r="B108" s="249" t="s">
        <v>400</v>
      </c>
      <c r="C108" s="553">
        <v>993</v>
      </c>
      <c r="D108" s="293" t="s">
        <v>396</v>
      </c>
      <c r="E108" s="293" t="s">
        <v>539</v>
      </c>
      <c r="F108" s="293" t="s">
        <v>397</v>
      </c>
      <c r="G108" s="293"/>
      <c r="H108" s="294" t="e">
        <f>[2]роспись!H65</f>
        <v>#REF!</v>
      </c>
      <c r="I108" s="294">
        <v>459.2</v>
      </c>
      <c r="J108" s="294">
        <v>796</v>
      </c>
      <c r="K108" s="321">
        <f>6469.6+600</f>
        <v>7069.6</v>
      </c>
      <c r="L108" s="329">
        <v>2772.6</v>
      </c>
      <c r="M108" s="330">
        <v>7069.6</v>
      </c>
      <c r="N108" s="531"/>
    </row>
    <row r="109" spans="1:14" ht="21" customHeight="1" thickBot="1">
      <c r="A109" s="546" t="s">
        <v>280</v>
      </c>
      <c r="B109" s="382" t="s">
        <v>224</v>
      </c>
      <c r="C109" s="367" t="s">
        <v>138</v>
      </c>
      <c r="D109" s="367" t="s">
        <v>223</v>
      </c>
      <c r="E109" s="367"/>
      <c r="F109" s="367"/>
      <c r="G109" s="390"/>
      <c r="H109" s="391">
        <f>[2]роспись!H68</f>
        <v>668</v>
      </c>
      <c r="I109" s="391">
        <v>480</v>
      </c>
      <c r="J109" s="391">
        <v>668</v>
      </c>
      <c r="K109" s="392" t="e">
        <f>K110</f>
        <v>#REF!</v>
      </c>
      <c r="L109" s="392" t="e">
        <f>L110</f>
        <v>#REF!</v>
      </c>
      <c r="M109" s="392" t="e">
        <f>M110</f>
        <v>#REF!</v>
      </c>
      <c r="N109" s="547">
        <f>N110</f>
        <v>29719.7</v>
      </c>
    </row>
    <row r="110" spans="1:14" ht="24">
      <c r="A110" s="548" t="s">
        <v>282</v>
      </c>
      <c r="B110" s="389" t="s">
        <v>257</v>
      </c>
      <c r="C110" s="552">
        <v>993</v>
      </c>
      <c r="D110" s="315" t="s">
        <v>223</v>
      </c>
      <c r="E110" s="290" t="s">
        <v>468</v>
      </c>
      <c r="F110" s="315"/>
      <c r="G110" s="315"/>
      <c r="H110" s="371">
        <f>H112</f>
        <v>796</v>
      </c>
      <c r="I110" s="371">
        <f>I112</f>
        <v>459.2</v>
      </c>
      <c r="J110" s="371">
        <f>J112</f>
        <v>796</v>
      </c>
      <c r="K110" s="316" t="e">
        <f>K112+#REF!</f>
        <v>#REF!</v>
      </c>
      <c r="L110" s="316" t="e">
        <f>L112+#REF!</f>
        <v>#REF!</v>
      </c>
      <c r="M110" s="316" t="e">
        <f>M112+#REF!</f>
        <v>#REF!</v>
      </c>
      <c r="N110" s="549">
        <f>N112</f>
        <v>29719.7</v>
      </c>
    </row>
    <row r="111" spans="1:14" ht="29.25" customHeight="1">
      <c r="A111" s="524" t="s">
        <v>440</v>
      </c>
      <c r="B111" s="388" t="s">
        <v>340</v>
      </c>
      <c r="C111" s="553">
        <v>993</v>
      </c>
      <c r="D111" s="293" t="s">
        <v>223</v>
      </c>
      <c r="E111" s="293" t="s">
        <v>468</v>
      </c>
      <c r="F111" s="293" t="s">
        <v>339</v>
      </c>
      <c r="G111" s="293"/>
      <c r="H111" s="294" t="e">
        <f>[2]роспись!H69</f>
        <v>#REF!</v>
      </c>
      <c r="I111" s="294">
        <v>459.2</v>
      </c>
      <c r="J111" s="294">
        <v>796</v>
      </c>
      <c r="K111" s="321">
        <f>6469.6+600</f>
        <v>7069.6</v>
      </c>
      <c r="L111" s="329">
        <v>2772.6</v>
      </c>
      <c r="M111" s="330">
        <v>7069.6</v>
      </c>
      <c r="N111" s="531">
        <f>N112</f>
        <v>29719.7</v>
      </c>
    </row>
    <row r="112" spans="1:14" ht="27.75" customHeight="1" thickBot="1">
      <c r="A112" s="524" t="s">
        <v>441</v>
      </c>
      <c r="B112" s="249" t="s">
        <v>307</v>
      </c>
      <c r="C112" s="553">
        <v>993</v>
      </c>
      <c r="D112" s="293" t="s">
        <v>223</v>
      </c>
      <c r="E112" s="293" t="s">
        <v>468</v>
      </c>
      <c r="F112" s="293" t="s">
        <v>253</v>
      </c>
      <c r="G112" s="293"/>
      <c r="H112" s="294">
        <f>[2]роспись!H70</f>
        <v>796</v>
      </c>
      <c r="I112" s="294">
        <v>459.2</v>
      </c>
      <c r="J112" s="294">
        <v>796</v>
      </c>
      <c r="K112" s="321">
        <f>6469.6+600</f>
        <v>7069.6</v>
      </c>
      <c r="L112" s="329">
        <v>2772.6</v>
      </c>
      <c r="M112" s="330">
        <v>7069.6</v>
      </c>
      <c r="N112" s="531">
        <v>29719.7</v>
      </c>
    </row>
    <row r="113" spans="1:14" ht="21" customHeight="1" thickBot="1">
      <c r="A113" s="546" t="s">
        <v>439</v>
      </c>
      <c r="B113" s="382" t="s">
        <v>446</v>
      </c>
      <c r="C113" s="367" t="s">
        <v>138</v>
      </c>
      <c r="D113" s="367" t="s">
        <v>445</v>
      </c>
      <c r="E113" s="367"/>
      <c r="F113" s="367"/>
      <c r="G113" s="390"/>
      <c r="H113" s="391" t="e">
        <f>[2]роспись!H73</f>
        <v>#REF!</v>
      </c>
      <c r="I113" s="391">
        <v>480</v>
      </c>
      <c r="J113" s="391">
        <v>668</v>
      </c>
      <c r="K113" s="392" t="e">
        <f>K114</f>
        <v>#REF!</v>
      </c>
      <c r="L113" s="392" t="e">
        <f>L114</f>
        <v>#REF!</v>
      </c>
      <c r="M113" s="392" t="e">
        <f>M114</f>
        <v>#REF!</v>
      </c>
      <c r="N113" s="547">
        <f>N114</f>
        <v>46</v>
      </c>
    </row>
    <row r="114" spans="1:14" ht="24">
      <c r="A114" s="548" t="s">
        <v>442</v>
      </c>
      <c r="B114" s="389" t="s">
        <v>447</v>
      </c>
      <c r="C114" s="552">
        <v>993</v>
      </c>
      <c r="D114" s="315" t="s">
        <v>445</v>
      </c>
      <c r="E114" s="290" t="s">
        <v>469</v>
      </c>
      <c r="F114" s="315"/>
      <c r="G114" s="315"/>
      <c r="H114" s="371">
        <f>H116</f>
        <v>204</v>
      </c>
      <c r="I114" s="371">
        <f>I116</f>
        <v>459.2</v>
      </c>
      <c r="J114" s="371">
        <f>J116</f>
        <v>796</v>
      </c>
      <c r="K114" s="316" t="e">
        <f>K116+K117</f>
        <v>#REF!</v>
      </c>
      <c r="L114" s="316" t="e">
        <f>L116+L117</f>
        <v>#REF!</v>
      </c>
      <c r="M114" s="316" t="e">
        <f>M116+M117</f>
        <v>#REF!</v>
      </c>
      <c r="N114" s="549">
        <f>N115</f>
        <v>46</v>
      </c>
    </row>
    <row r="115" spans="1:14" ht="29.25" customHeight="1">
      <c r="A115" s="524" t="s">
        <v>443</v>
      </c>
      <c r="B115" s="388" t="s">
        <v>340</v>
      </c>
      <c r="C115" s="553">
        <v>993</v>
      </c>
      <c r="D115" s="293" t="s">
        <v>445</v>
      </c>
      <c r="E115" s="293" t="s">
        <v>469</v>
      </c>
      <c r="F115" s="293" t="s">
        <v>339</v>
      </c>
      <c r="G115" s="293"/>
      <c r="H115" s="294" t="e">
        <f>[2]роспись!H74</f>
        <v>#REF!</v>
      </c>
      <c r="I115" s="294">
        <v>459.2</v>
      </c>
      <c r="J115" s="294">
        <v>796</v>
      </c>
      <c r="K115" s="321">
        <f>6469.6+600</f>
        <v>7069.6</v>
      </c>
      <c r="L115" s="329">
        <v>2772.6</v>
      </c>
      <c r="M115" s="330">
        <v>7069.6</v>
      </c>
      <c r="N115" s="531">
        <f>N116</f>
        <v>46</v>
      </c>
    </row>
    <row r="116" spans="1:14" ht="27.75" customHeight="1" thickBot="1">
      <c r="A116" s="524" t="s">
        <v>444</v>
      </c>
      <c r="B116" s="249" t="s">
        <v>307</v>
      </c>
      <c r="C116" s="553">
        <v>993</v>
      </c>
      <c r="D116" s="293" t="s">
        <v>445</v>
      </c>
      <c r="E116" s="293" t="s">
        <v>469</v>
      </c>
      <c r="F116" s="293" t="s">
        <v>253</v>
      </c>
      <c r="G116" s="293"/>
      <c r="H116" s="294">
        <f>[2]роспись!H75</f>
        <v>204</v>
      </c>
      <c r="I116" s="294">
        <v>459.2</v>
      </c>
      <c r="J116" s="294">
        <v>796</v>
      </c>
      <c r="K116" s="321">
        <f>6469.6+600</f>
        <v>7069.6</v>
      </c>
      <c r="L116" s="329">
        <v>2772.6</v>
      </c>
      <c r="M116" s="330">
        <v>7069.6</v>
      </c>
      <c r="N116" s="531">
        <v>46</v>
      </c>
    </row>
    <row r="117" spans="1:14" ht="13.5" thickBot="1">
      <c r="A117" s="546" t="s">
        <v>78</v>
      </c>
      <c r="B117" s="382" t="s">
        <v>32</v>
      </c>
      <c r="C117" s="367" t="s">
        <v>138</v>
      </c>
      <c r="D117" s="367" t="s">
        <v>33</v>
      </c>
      <c r="E117" s="367"/>
      <c r="F117" s="367"/>
      <c r="G117" s="293"/>
      <c r="H117" s="294" t="e">
        <f>#REF!+#REF!+#REF!</f>
        <v>#REF!</v>
      </c>
      <c r="I117" s="294" t="e">
        <f>#REF!+#REF!+#REF!</f>
        <v>#REF!</v>
      </c>
      <c r="J117" s="294" t="e">
        <f>#REF!+#REF!+#REF!</f>
        <v>#REF!</v>
      </c>
      <c r="K117" s="392" t="e">
        <f>#REF!+K129+K139+K149</f>
        <v>#REF!</v>
      </c>
      <c r="L117" s="392" t="e">
        <f>#REF!+L129+L139+L149</f>
        <v>#REF!</v>
      </c>
      <c r="M117" s="392" t="e">
        <f>#REF!+M129+M139+M149</f>
        <v>#REF!</v>
      </c>
      <c r="N117" s="547">
        <f>N118</f>
        <v>55367.8</v>
      </c>
    </row>
    <row r="118" spans="1:14" ht="13.5" thickBot="1">
      <c r="A118" s="546" t="s">
        <v>68</v>
      </c>
      <c r="B118" s="393" t="s">
        <v>323</v>
      </c>
      <c r="C118" s="367" t="s">
        <v>138</v>
      </c>
      <c r="D118" s="367" t="s">
        <v>80</v>
      </c>
      <c r="E118" s="367"/>
      <c r="F118" s="367"/>
      <c r="G118" s="367"/>
      <c r="H118" s="368"/>
      <c r="I118" s="368"/>
      <c r="J118" s="368"/>
      <c r="K118" s="392"/>
      <c r="L118" s="392"/>
      <c r="M118" s="392"/>
      <c r="N118" s="547">
        <f>N119+N129+N139+N149</f>
        <v>55367.8</v>
      </c>
    </row>
    <row r="119" spans="1:14" ht="27.75" customHeight="1" thickBot="1">
      <c r="A119" s="554" t="s">
        <v>69</v>
      </c>
      <c r="B119" s="435" t="s">
        <v>404</v>
      </c>
      <c r="C119" s="383">
        <v>993</v>
      </c>
      <c r="D119" s="383" t="s">
        <v>80</v>
      </c>
      <c r="E119" s="383" t="s">
        <v>470</v>
      </c>
      <c r="F119" s="383"/>
      <c r="G119" s="361"/>
      <c r="H119" s="365">
        <f>H120</f>
        <v>552.70000000000005</v>
      </c>
      <c r="I119" s="365">
        <f>I120</f>
        <v>79.8</v>
      </c>
      <c r="J119" s="365">
        <f>J120</f>
        <v>204</v>
      </c>
      <c r="K119" s="386" t="e">
        <f>K120+#REF!+#REF!</f>
        <v>#REF!</v>
      </c>
      <c r="L119" s="386" t="e">
        <f>L120+#REF!+#REF!</f>
        <v>#REF!</v>
      </c>
      <c r="M119" s="386" t="e">
        <f>M120+#REF!+#REF!</f>
        <v>#REF!</v>
      </c>
      <c r="N119" s="555">
        <f>N120+N123+N126</f>
        <v>16246.3</v>
      </c>
    </row>
    <row r="120" spans="1:14" ht="36.75" customHeight="1">
      <c r="A120" s="556" t="s">
        <v>69</v>
      </c>
      <c r="B120" s="557" t="s">
        <v>258</v>
      </c>
      <c r="C120" s="396">
        <v>993</v>
      </c>
      <c r="D120" s="396" t="s">
        <v>80</v>
      </c>
      <c r="E120" s="396" t="s">
        <v>471</v>
      </c>
      <c r="F120" s="396"/>
      <c r="G120" s="396"/>
      <c r="H120" s="397">
        <f>[2]роспись!H84</f>
        <v>552.70000000000005</v>
      </c>
      <c r="I120" s="397">
        <v>79.8</v>
      </c>
      <c r="J120" s="397">
        <v>204</v>
      </c>
      <c r="K120" s="398">
        <f>K122</f>
        <v>411.1</v>
      </c>
      <c r="L120" s="398">
        <f>L122</f>
        <v>0</v>
      </c>
      <c r="M120" s="398">
        <f>M122</f>
        <v>411.1</v>
      </c>
      <c r="N120" s="558">
        <f>N121</f>
        <v>9085.4</v>
      </c>
    </row>
    <row r="121" spans="1:14" ht="27.75" customHeight="1">
      <c r="A121" s="524" t="s">
        <v>70</v>
      </c>
      <c r="B121" s="388" t="s">
        <v>340</v>
      </c>
      <c r="C121" s="293">
        <v>993</v>
      </c>
      <c r="D121" s="293" t="s">
        <v>80</v>
      </c>
      <c r="E121" s="293" t="s">
        <v>471</v>
      </c>
      <c r="F121" s="293" t="s">
        <v>339</v>
      </c>
      <c r="G121" s="293"/>
      <c r="H121" s="294" t="e">
        <f t="shared" ref="H121:J121" si="10">H122</f>
        <v>#REF!</v>
      </c>
      <c r="I121" s="294" t="e">
        <f t="shared" si="10"/>
        <v>#REF!</v>
      </c>
      <c r="J121" s="294" t="e">
        <f t="shared" si="10"/>
        <v>#REF!</v>
      </c>
      <c r="K121" s="321">
        <v>411.1</v>
      </c>
      <c r="L121" s="322"/>
      <c r="M121" s="323">
        <v>411.1</v>
      </c>
      <c r="N121" s="531">
        <f>N122</f>
        <v>9085.4</v>
      </c>
    </row>
    <row r="122" spans="1:14" ht="27" customHeight="1" thickBot="1">
      <c r="A122" s="539" t="s">
        <v>527</v>
      </c>
      <c r="B122" s="544" t="s">
        <v>307</v>
      </c>
      <c r="C122" s="361">
        <v>993</v>
      </c>
      <c r="D122" s="361" t="s">
        <v>80</v>
      </c>
      <c r="E122" s="361" t="s">
        <v>471</v>
      </c>
      <c r="F122" s="361" t="s">
        <v>253</v>
      </c>
      <c r="G122" s="361"/>
      <c r="H122" s="365" t="e">
        <f>#REF!</f>
        <v>#REF!</v>
      </c>
      <c r="I122" s="365" t="e">
        <f>#REF!</f>
        <v>#REF!</v>
      </c>
      <c r="J122" s="365" t="e">
        <f>#REF!</f>
        <v>#REF!</v>
      </c>
      <c r="K122" s="328">
        <v>411.1</v>
      </c>
      <c r="L122" s="329"/>
      <c r="M122" s="330">
        <v>411.1</v>
      </c>
      <c r="N122" s="545">
        <f>3085.4+6000</f>
        <v>9085.4</v>
      </c>
    </row>
    <row r="123" spans="1:14" ht="27" customHeight="1" thickBot="1">
      <c r="A123" s="546" t="s">
        <v>259</v>
      </c>
      <c r="B123" s="559" t="s">
        <v>520</v>
      </c>
      <c r="C123" s="560" t="s">
        <v>138</v>
      </c>
      <c r="D123" s="402" t="s">
        <v>80</v>
      </c>
      <c r="E123" s="367" t="s">
        <v>528</v>
      </c>
      <c r="F123" s="402"/>
      <c r="G123" s="367"/>
      <c r="H123" s="368">
        <v>400</v>
      </c>
      <c r="I123" s="368">
        <v>220</v>
      </c>
      <c r="J123" s="368">
        <v>400</v>
      </c>
      <c r="K123" s="392">
        <f>K125</f>
        <v>500</v>
      </c>
      <c r="L123" s="392">
        <f>L125</f>
        <v>14.9</v>
      </c>
      <c r="M123" s="392">
        <f>M125</f>
        <v>500</v>
      </c>
      <c r="N123" s="547">
        <f>N125</f>
        <v>4425.8999999999996</v>
      </c>
    </row>
    <row r="124" spans="1:14" ht="27" customHeight="1">
      <c r="A124" s="561" t="s">
        <v>260</v>
      </c>
      <c r="B124" s="562" t="s">
        <v>340</v>
      </c>
      <c r="C124" s="563" t="s">
        <v>138</v>
      </c>
      <c r="D124" s="564" t="s">
        <v>80</v>
      </c>
      <c r="E124" s="405" t="s">
        <v>528</v>
      </c>
      <c r="F124" s="406" t="s">
        <v>339</v>
      </c>
      <c r="G124" s="405"/>
      <c r="H124" s="407">
        <f t="shared" ref="H124:J124" si="11">H136</f>
        <v>0</v>
      </c>
      <c r="I124" s="407">
        <f t="shared" si="11"/>
        <v>0</v>
      </c>
      <c r="J124" s="407">
        <f t="shared" si="11"/>
        <v>0</v>
      </c>
      <c r="K124" s="362">
        <v>500</v>
      </c>
      <c r="L124" s="362">
        <v>14.9</v>
      </c>
      <c r="M124" s="362">
        <v>500</v>
      </c>
      <c r="N124" s="565">
        <f>N125</f>
        <v>4425.8999999999996</v>
      </c>
    </row>
    <row r="125" spans="1:14" ht="27" customHeight="1" thickBot="1">
      <c r="A125" s="539" t="s">
        <v>324</v>
      </c>
      <c r="B125" s="544" t="s">
        <v>307</v>
      </c>
      <c r="C125" s="566" t="s">
        <v>138</v>
      </c>
      <c r="D125" s="410" t="s">
        <v>80</v>
      </c>
      <c r="E125" s="424" t="s">
        <v>528</v>
      </c>
      <c r="F125" s="410" t="s">
        <v>253</v>
      </c>
      <c r="G125" s="361"/>
      <c r="H125" s="365">
        <f t="shared" ref="H125:J125" si="12">H137</f>
        <v>0</v>
      </c>
      <c r="I125" s="365">
        <f t="shared" si="12"/>
        <v>0</v>
      </c>
      <c r="J125" s="365">
        <f t="shared" si="12"/>
        <v>0</v>
      </c>
      <c r="K125" s="328">
        <v>500</v>
      </c>
      <c r="L125" s="328">
        <v>14.9</v>
      </c>
      <c r="M125" s="328">
        <v>500</v>
      </c>
      <c r="N125" s="545">
        <v>4425.8999999999996</v>
      </c>
    </row>
    <row r="126" spans="1:14" ht="39.75" customHeight="1" thickBot="1">
      <c r="A126" s="546" t="s">
        <v>261</v>
      </c>
      <c r="B126" s="382" t="s">
        <v>540</v>
      </c>
      <c r="C126" s="560" t="s">
        <v>138</v>
      </c>
      <c r="D126" s="402" t="s">
        <v>80</v>
      </c>
      <c r="E126" s="367" t="s">
        <v>541</v>
      </c>
      <c r="F126" s="411"/>
      <c r="G126" s="390"/>
      <c r="H126" s="391"/>
      <c r="I126" s="391"/>
      <c r="J126" s="391"/>
      <c r="K126" s="391"/>
      <c r="L126" s="391"/>
      <c r="M126" s="391"/>
      <c r="N126" s="547">
        <f>N127</f>
        <v>2735</v>
      </c>
    </row>
    <row r="127" spans="1:14" ht="27" customHeight="1">
      <c r="A127" s="561" t="s">
        <v>262</v>
      </c>
      <c r="B127" s="562" t="s">
        <v>340</v>
      </c>
      <c r="C127" s="567" t="s">
        <v>138</v>
      </c>
      <c r="D127" s="406" t="s">
        <v>80</v>
      </c>
      <c r="E127" s="405" t="s">
        <v>541</v>
      </c>
      <c r="F127" s="406" t="s">
        <v>339</v>
      </c>
      <c r="G127" s="405"/>
      <c r="H127" s="407"/>
      <c r="I127" s="407"/>
      <c r="J127" s="407"/>
      <c r="K127" s="407"/>
      <c r="L127" s="407"/>
      <c r="M127" s="407"/>
      <c r="N127" s="568">
        <f>N128</f>
        <v>2735</v>
      </c>
    </row>
    <row r="128" spans="1:14" ht="27" customHeight="1" thickBot="1">
      <c r="A128" s="539" t="s">
        <v>327</v>
      </c>
      <c r="B128" s="544" t="s">
        <v>307</v>
      </c>
      <c r="C128" s="566" t="s">
        <v>138</v>
      </c>
      <c r="D128" s="410" t="s">
        <v>80</v>
      </c>
      <c r="E128" s="361" t="s">
        <v>541</v>
      </c>
      <c r="F128" s="410" t="s">
        <v>253</v>
      </c>
      <c r="G128" s="361"/>
      <c r="H128" s="365"/>
      <c r="I128" s="365"/>
      <c r="J128" s="365"/>
      <c r="K128" s="365"/>
      <c r="L128" s="365"/>
      <c r="M128" s="365"/>
      <c r="N128" s="545">
        <v>2735</v>
      </c>
    </row>
    <row r="129" spans="1:14" ht="36.75" customHeight="1" thickBot="1">
      <c r="A129" s="569" t="s">
        <v>426</v>
      </c>
      <c r="B129" s="425" t="s">
        <v>263</v>
      </c>
      <c r="C129" s="367">
        <v>993</v>
      </c>
      <c r="D129" s="367" t="s">
        <v>80</v>
      </c>
      <c r="E129" s="367" t="s">
        <v>472</v>
      </c>
      <c r="F129" s="367"/>
      <c r="G129" s="390"/>
      <c r="H129" s="391">
        <f>H130</f>
        <v>1077.7</v>
      </c>
      <c r="I129" s="391">
        <f>I130</f>
        <v>566.29999999999995</v>
      </c>
      <c r="J129" s="391">
        <f>J130</f>
        <v>1077.7</v>
      </c>
      <c r="K129" s="392">
        <f>K130++K133+K136</f>
        <v>6501.6</v>
      </c>
      <c r="L129" s="392">
        <f>L130++L133+L136</f>
        <v>4178.7000000000007</v>
      </c>
      <c r="M129" s="392">
        <f>M130++M133+M136</f>
        <v>6501.6</v>
      </c>
      <c r="N129" s="547">
        <f>N130++N133+N136</f>
        <v>12790</v>
      </c>
    </row>
    <row r="130" spans="1:14" ht="17.25" customHeight="1">
      <c r="A130" s="570" t="s">
        <v>427</v>
      </c>
      <c r="B130" s="414" t="s">
        <v>264</v>
      </c>
      <c r="C130" s="404" t="s">
        <v>138</v>
      </c>
      <c r="D130" s="404" t="s">
        <v>80</v>
      </c>
      <c r="E130" s="293" t="s">
        <v>473</v>
      </c>
      <c r="F130" s="404"/>
      <c r="G130" s="405"/>
      <c r="H130" s="405">
        <f t="shared" ref="H130:M130" si="13">H132</f>
        <v>1077.7</v>
      </c>
      <c r="I130" s="407">
        <f t="shared" si="13"/>
        <v>566.29999999999995</v>
      </c>
      <c r="J130" s="407">
        <f t="shared" si="13"/>
        <v>1077.7</v>
      </c>
      <c r="K130" s="415">
        <f t="shared" si="13"/>
        <v>1800</v>
      </c>
      <c r="L130" s="415">
        <f t="shared" si="13"/>
        <v>1632.4</v>
      </c>
      <c r="M130" s="415">
        <f t="shared" si="13"/>
        <v>1800</v>
      </c>
      <c r="N130" s="571">
        <f>N131</f>
        <v>640</v>
      </c>
    </row>
    <row r="131" spans="1:14" ht="29.25" customHeight="1">
      <c r="A131" s="572" t="s">
        <v>428</v>
      </c>
      <c r="B131" s="388" t="s">
        <v>340</v>
      </c>
      <c r="C131" s="417" t="s">
        <v>138</v>
      </c>
      <c r="D131" s="417" t="s">
        <v>80</v>
      </c>
      <c r="E131" s="293" t="s">
        <v>473</v>
      </c>
      <c r="F131" s="417" t="s">
        <v>339</v>
      </c>
      <c r="G131" s="293"/>
      <c r="H131" s="293" t="e">
        <f>[2]роспись!H78</f>
        <v>#REF!</v>
      </c>
      <c r="I131" s="294">
        <v>566.29999999999995</v>
      </c>
      <c r="J131" s="294">
        <v>1077.7</v>
      </c>
      <c r="K131" s="418">
        <v>1800</v>
      </c>
      <c r="L131" s="322">
        <v>1632.4</v>
      </c>
      <c r="M131" s="323">
        <v>1800</v>
      </c>
      <c r="N131" s="531">
        <f>N132</f>
        <v>640</v>
      </c>
    </row>
    <row r="132" spans="1:14" ht="28.5" customHeight="1">
      <c r="A132" s="572" t="s">
        <v>429</v>
      </c>
      <c r="B132" s="249" t="s">
        <v>307</v>
      </c>
      <c r="C132" s="417" t="s">
        <v>138</v>
      </c>
      <c r="D132" s="417" t="s">
        <v>80</v>
      </c>
      <c r="E132" s="405" t="s">
        <v>473</v>
      </c>
      <c r="F132" s="417" t="s">
        <v>253</v>
      </c>
      <c r="G132" s="293"/>
      <c r="H132" s="293">
        <f>[2]роспись!H79</f>
        <v>1077.7</v>
      </c>
      <c r="I132" s="294">
        <v>566.29999999999995</v>
      </c>
      <c r="J132" s="294">
        <v>1077.7</v>
      </c>
      <c r="K132" s="418">
        <v>1800</v>
      </c>
      <c r="L132" s="322">
        <v>1632.4</v>
      </c>
      <c r="M132" s="323">
        <v>1800</v>
      </c>
      <c r="N132" s="531">
        <v>640</v>
      </c>
    </row>
    <row r="133" spans="1:14" ht="24" hidden="1">
      <c r="A133" s="572" t="s">
        <v>325</v>
      </c>
      <c r="B133" s="419" t="s">
        <v>81</v>
      </c>
      <c r="C133" s="573" t="s">
        <v>138</v>
      </c>
      <c r="D133" s="417" t="s">
        <v>80</v>
      </c>
      <c r="E133" s="405" t="s">
        <v>474</v>
      </c>
      <c r="F133" s="417"/>
      <c r="G133" s="293"/>
      <c r="H133" s="294">
        <f>H139</f>
        <v>780.80000000000007</v>
      </c>
      <c r="I133" s="294">
        <f>I139</f>
        <v>457.5</v>
      </c>
      <c r="J133" s="294">
        <f>J139</f>
        <v>704.80000000000007</v>
      </c>
      <c r="K133" s="418">
        <f>K135</f>
        <v>1122</v>
      </c>
      <c r="L133" s="418">
        <f>L135</f>
        <v>475</v>
      </c>
      <c r="M133" s="418">
        <f>M135</f>
        <v>1122</v>
      </c>
      <c r="N133" s="574">
        <f>N134</f>
        <v>0</v>
      </c>
    </row>
    <row r="134" spans="1:14" ht="29.25" hidden="1" customHeight="1">
      <c r="A134" s="572" t="s">
        <v>326</v>
      </c>
      <c r="B134" s="388" t="s">
        <v>340</v>
      </c>
      <c r="C134" s="573" t="s">
        <v>138</v>
      </c>
      <c r="D134" s="417" t="s">
        <v>80</v>
      </c>
      <c r="E134" s="405" t="s">
        <v>474</v>
      </c>
      <c r="F134" s="417" t="s">
        <v>339</v>
      </c>
      <c r="G134" s="293"/>
      <c r="H134" s="294">
        <f>H136</f>
        <v>0</v>
      </c>
      <c r="I134" s="294">
        <f>I136</f>
        <v>0</v>
      </c>
      <c r="J134" s="294">
        <f>J136</f>
        <v>0</v>
      </c>
      <c r="K134" s="418">
        <v>1122</v>
      </c>
      <c r="L134" s="418">
        <v>475</v>
      </c>
      <c r="M134" s="418">
        <v>1122</v>
      </c>
      <c r="N134" s="574">
        <f>N135</f>
        <v>0</v>
      </c>
    </row>
    <row r="135" spans="1:14" ht="25.5" hidden="1" customHeight="1">
      <c r="A135" s="572" t="s">
        <v>357</v>
      </c>
      <c r="B135" s="249" t="s">
        <v>307</v>
      </c>
      <c r="C135" s="573" t="s">
        <v>138</v>
      </c>
      <c r="D135" s="417" t="s">
        <v>80</v>
      </c>
      <c r="E135" s="405" t="s">
        <v>474</v>
      </c>
      <c r="F135" s="417" t="s">
        <v>253</v>
      </c>
      <c r="G135" s="293"/>
      <c r="H135" s="294">
        <f>H138</f>
        <v>0</v>
      </c>
      <c r="I135" s="294">
        <f>I138</f>
        <v>0</v>
      </c>
      <c r="J135" s="294">
        <f>J138</f>
        <v>0</v>
      </c>
      <c r="K135" s="418">
        <v>1122</v>
      </c>
      <c r="L135" s="418">
        <v>475</v>
      </c>
      <c r="M135" s="418">
        <v>1122</v>
      </c>
      <c r="N135" s="574">
        <v>0</v>
      </c>
    </row>
    <row r="136" spans="1:14" ht="21" customHeight="1">
      <c r="A136" s="572" t="s">
        <v>430</v>
      </c>
      <c r="B136" s="421" t="s">
        <v>571</v>
      </c>
      <c r="C136" s="575">
        <v>993</v>
      </c>
      <c r="D136" s="417" t="s">
        <v>80</v>
      </c>
      <c r="E136" s="405" t="s">
        <v>475</v>
      </c>
      <c r="F136" s="417"/>
      <c r="G136" s="293"/>
      <c r="H136" s="294"/>
      <c r="I136" s="294"/>
      <c r="J136" s="294"/>
      <c r="K136" s="418">
        <f>K138</f>
        <v>3579.6</v>
      </c>
      <c r="L136" s="418">
        <f>L138</f>
        <v>2071.3000000000002</v>
      </c>
      <c r="M136" s="418">
        <f>M138</f>
        <v>3579.6</v>
      </c>
      <c r="N136" s="531">
        <f>N137</f>
        <v>12150</v>
      </c>
    </row>
    <row r="137" spans="1:14" ht="27" customHeight="1">
      <c r="A137" s="576" t="s">
        <v>431</v>
      </c>
      <c r="B137" s="388" t="s">
        <v>340</v>
      </c>
      <c r="C137" s="577">
        <v>993</v>
      </c>
      <c r="D137" s="409" t="s">
        <v>80</v>
      </c>
      <c r="E137" s="405" t="s">
        <v>475</v>
      </c>
      <c r="F137" s="417" t="s">
        <v>339</v>
      </c>
      <c r="G137" s="361"/>
      <c r="H137" s="365"/>
      <c r="I137" s="422"/>
      <c r="J137" s="422"/>
      <c r="K137" s="423">
        <v>3579.6</v>
      </c>
      <c r="L137" s="322">
        <v>2071.3000000000002</v>
      </c>
      <c r="M137" s="323">
        <v>3579.6</v>
      </c>
      <c r="N137" s="531">
        <f>N138</f>
        <v>12150</v>
      </c>
    </row>
    <row r="138" spans="1:14" ht="24" customHeight="1" thickBot="1">
      <c r="A138" s="576" t="s">
        <v>432</v>
      </c>
      <c r="B138" s="249" t="s">
        <v>307</v>
      </c>
      <c r="C138" s="577">
        <v>993</v>
      </c>
      <c r="D138" s="409" t="s">
        <v>80</v>
      </c>
      <c r="E138" s="405" t="s">
        <v>475</v>
      </c>
      <c r="F138" s="417" t="s">
        <v>253</v>
      </c>
      <c r="G138" s="361"/>
      <c r="H138" s="365"/>
      <c r="I138" s="422"/>
      <c r="J138" s="422"/>
      <c r="K138" s="423">
        <v>3579.6</v>
      </c>
      <c r="L138" s="322">
        <v>2071.3000000000002</v>
      </c>
      <c r="M138" s="323">
        <v>3579.6</v>
      </c>
      <c r="N138" s="531">
        <f>10150+2000</f>
        <v>12150</v>
      </c>
    </row>
    <row r="139" spans="1:14" ht="18.75" customHeight="1" thickBot="1">
      <c r="A139" s="546" t="s">
        <v>580</v>
      </c>
      <c r="B139" s="425" t="s">
        <v>266</v>
      </c>
      <c r="C139" s="367">
        <v>993</v>
      </c>
      <c r="D139" s="367" t="s">
        <v>80</v>
      </c>
      <c r="E139" s="315" t="s">
        <v>479</v>
      </c>
      <c r="F139" s="367"/>
      <c r="G139" s="290"/>
      <c r="H139" s="291">
        <f>H140+H149</f>
        <v>780.80000000000007</v>
      </c>
      <c r="I139" s="291">
        <f>I140+I149</f>
        <v>457.5</v>
      </c>
      <c r="J139" s="291">
        <f>J140+J149</f>
        <v>704.80000000000007</v>
      </c>
      <c r="K139" s="392">
        <f>K140+K143</f>
        <v>571.6</v>
      </c>
      <c r="L139" s="392">
        <f>L140+L143</f>
        <v>100</v>
      </c>
      <c r="M139" s="392">
        <f>M140+M143</f>
        <v>571.6</v>
      </c>
      <c r="N139" s="547">
        <f>N140+N143+N146</f>
        <v>5500</v>
      </c>
    </row>
    <row r="140" spans="1:14" ht="24" hidden="1">
      <c r="A140" s="578" t="s">
        <v>262</v>
      </c>
      <c r="B140" s="429" t="s">
        <v>560</v>
      </c>
      <c r="C140" s="579" t="s">
        <v>138</v>
      </c>
      <c r="D140" s="404" t="s">
        <v>80</v>
      </c>
      <c r="E140" s="405" t="s">
        <v>476</v>
      </c>
      <c r="F140" s="404"/>
      <c r="G140" s="293"/>
      <c r="H140" s="294">
        <f t="shared" ref="H140:N140" si="14">H142</f>
        <v>552.70000000000005</v>
      </c>
      <c r="I140" s="294">
        <f t="shared" si="14"/>
        <v>356.1</v>
      </c>
      <c r="J140" s="294">
        <f t="shared" si="14"/>
        <v>552.70000000000005</v>
      </c>
      <c r="K140" s="415">
        <f t="shared" si="14"/>
        <v>150</v>
      </c>
      <c r="L140" s="415">
        <f t="shared" si="14"/>
        <v>100</v>
      </c>
      <c r="M140" s="415">
        <f t="shared" si="14"/>
        <v>150</v>
      </c>
      <c r="N140" s="571">
        <f t="shared" si="14"/>
        <v>0</v>
      </c>
    </row>
    <row r="141" spans="1:14" ht="28.5" hidden="1" customHeight="1">
      <c r="A141" s="572" t="s">
        <v>327</v>
      </c>
      <c r="B141" s="388" t="s">
        <v>340</v>
      </c>
      <c r="C141" s="579" t="s">
        <v>138</v>
      </c>
      <c r="D141" s="404" t="s">
        <v>80</v>
      </c>
      <c r="E141" s="405" t="s">
        <v>476</v>
      </c>
      <c r="F141" s="404" t="s">
        <v>339</v>
      </c>
      <c r="G141" s="293"/>
      <c r="H141" s="294" t="e">
        <f>[2]роспись!H83</f>
        <v>#REF!</v>
      </c>
      <c r="I141" s="294">
        <v>356.1</v>
      </c>
      <c r="J141" s="294">
        <v>552.70000000000005</v>
      </c>
      <c r="K141" s="415">
        <v>150</v>
      </c>
      <c r="L141" s="430">
        <v>100</v>
      </c>
      <c r="M141" s="431">
        <v>150</v>
      </c>
      <c r="N141" s="531">
        <f>N142</f>
        <v>0</v>
      </c>
    </row>
    <row r="142" spans="1:14" ht="30" hidden="1" customHeight="1">
      <c r="A142" s="580" t="s">
        <v>358</v>
      </c>
      <c r="B142" s="249" t="s">
        <v>307</v>
      </c>
      <c r="C142" s="579" t="s">
        <v>138</v>
      </c>
      <c r="D142" s="404" t="s">
        <v>80</v>
      </c>
      <c r="E142" s="405" t="s">
        <v>476</v>
      </c>
      <c r="F142" s="404" t="s">
        <v>253</v>
      </c>
      <c r="G142" s="293"/>
      <c r="H142" s="294">
        <f>[2]роспись!H84</f>
        <v>552.70000000000005</v>
      </c>
      <c r="I142" s="294">
        <v>356.1</v>
      </c>
      <c r="J142" s="294">
        <v>552.70000000000005</v>
      </c>
      <c r="K142" s="415">
        <v>150</v>
      </c>
      <c r="L142" s="430">
        <v>100</v>
      </c>
      <c r="M142" s="431">
        <v>150</v>
      </c>
      <c r="N142" s="531">
        <v>0</v>
      </c>
    </row>
    <row r="143" spans="1:14" ht="29.25" customHeight="1">
      <c r="A143" s="576" t="s">
        <v>581</v>
      </c>
      <c r="B143" s="432" t="s">
        <v>405</v>
      </c>
      <c r="C143" s="581" t="s">
        <v>138</v>
      </c>
      <c r="D143" s="409" t="s">
        <v>80</v>
      </c>
      <c r="E143" s="405" t="s">
        <v>477</v>
      </c>
      <c r="F143" s="409"/>
      <c r="G143" s="293"/>
      <c r="H143" s="294"/>
      <c r="I143" s="294"/>
      <c r="J143" s="294"/>
      <c r="K143" s="423">
        <f>K145</f>
        <v>421.6</v>
      </c>
      <c r="L143" s="423">
        <f>L145</f>
        <v>0</v>
      </c>
      <c r="M143" s="423">
        <f>M145</f>
        <v>421.6</v>
      </c>
      <c r="N143" s="582">
        <f>N145</f>
        <v>2942.1</v>
      </c>
    </row>
    <row r="144" spans="1:14" ht="29.25" customHeight="1">
      <c r="A144" s="576" t="s">
        <v>582</v>
      </c>
      <c r="B144" s="388" t="s">
        <v>340</v>
      </c>
      <c r="C144" s="581" t="s">
        <v>138</v>
      </c>
      <c r="D144" s="409" t="s">
        <v>80</v>
      </c>
      <c r="E144" s="405" t="s">
        <v>477</v>
      </c>
      <c r="F144" s="409" t="s">
        <v>339</v>
      </c>
      <c r="G144" s="293"/>
      <c r="H144" s="294"/>
      <c r="I144" s="294"/>
      <c r="J144" s="294"/>
      <c r="K144" s="423">
        <v>421.6</v>
      </c>
      <c r="L144" s="434"/>
      <c r="M144" s="434">
        <v>421.6</v>
      </c>
      <c r="N144" s="531">
        <f>N145</f>
        <v>2942.1</v>
      </c>
    </row>
    <row r="145" spans="1:14" ht="27" customHeight="1">
      <c r="A145" s="576" t="s">
        <v>583</v>
      </c>
      <c r="B145" s="249" t="s">
        <v>307</v>
      </c>
      <c r="C145" s="581" t="s">
        <v>138</v>
      </c>
      <c r="D145" s="409" t="s">
        <v>80</v>
      </c>
      <c r="E145" s="405" t="s">
        <v>477</v>
      </c>
      <c r="F145" s="409" t="s">
        <v>253</v>
      </c>
      <c r="G145" s="293"/>
      <c r="H145" s="294"/>
      <c r="I145" s="294"/>
      <c r="J145" s="294"/>
      <c r="K145" s="423">
        <v>421.6</v>
      </c>
      <c r="L145" s="434"/>
      <c r="M145" s="434">
        <v>421.6</v>
      </c>
      <c r="N145" s="531">
        <v>2942.1</v>
      </c>
    </row>
    <row r="146" spans="1:14" ht="29.25" customHeight="1">
      <c r="A146" s="576" t="s">
        <v>584</v>
      </c>
      <c r="B146" s="432" t="s">
        <v>453</v>
      </c>
      <c r="C146" s="581" t="s">
        <v>138</v>
      </c>
      <c r="D146" s="409" t="s">
        <v>80</v>
      </c>
      <c r="E146" s="405" t="s">
        <v>478</v>
      </c>
      <c r="F146" s="409"/>
      <c r="G146" s="293"/>
      <c r="H146" s="294"/>
      <c r="I146" s="294"/>
      <c r="J146" s="294"/>
      <c r="K146" s="423">
        <f>K148</f>
        <v>421.6</v>
      </c>
      <c r="L146" s="423">
        <f>L148</f>
        <v>0</v>
      </c>
      <c r="M146" s="423">
        <f>M148</f>
        <v>421.6</v>
      </c>
      <c r="N146" s="582">
        <f>N148</f>
        <v>2557.9</v>
      </c>
    </row>
    <row r="147" spans="1:14" ht="27" customHeight="1">
      <c r="A147" s="576" t="s">
        <v>585</v>
      </c>
      <c r="B147" s="388" t="s">
        <v>340</v>
      </c>
      <c r="C147" s="581" t="s">
        <v>138</v>
      </c>
      <c r="D147" s="409" t="s">
        <v>80</v>
      </c>
      <c r="E147" s="405" t="s">
        <v>478</v>
      </c>
      <c r="F147" s="409" t="s">
        <v>339</v>
      </c>
      <c r="G147" s="293"/>
      <c r="H147" s="294"/>
      <c r="I147" s="294"/>
      <c r="J147" s="294"/>
      <c r="K147" s="423">
        <v>421.6</v>
      </c>
      <c r="L147" s="434"/>
      <c r="M147" s="434">
        <v>421.6</v>
      </c>
      <c r="N147" s="531">
        <f>N148</f>
        <v>2557.9</v>
      </c>
    </row>
    <row r="148" spans="1:14" ht="27" customHeight="1" thickBot="1">
      <c r="A148" s="576" t="s">
        <v>586</v>
      </c>
      <c r="B148" s="249" t="s">
        <v>307</v>
      </c>
      <c r="C148" s="581" t="s">
        <v>138</v>
      </c>
      <c r="D148" s="409" t="s">
        <v>80</v>
      </c>
      <c r="E148" s="424" t="s">
        <v>478</v>
      </c>
      <c r="F148" s="409" t="s">
        <v>253</v>
      </c>
      <c r="G148" s="293"/>
      <c r="H148" s="294"/>
      <c r="I148" s="294"/>
      <c r="J148" s="294"/>
      <c r="K148" s="423">
        <v>421.6</v>
      </c>
      <c r="L148" s="434"/>
      <c r="M148" s="434">
        <v>421.6</v>
      </c>
      <c r="N148" s="531">
        <v>2557.9</v>
      </c>
    </row>
    <row r="149" spans="1:14" ht="13.5" thickBot="1">
      <c r="A149" s="546" t="s">
        <v>587</v>
      </c>
      <c r="B149" s="425" t="s">
        <v>268</v>
      </c>
      <c r="C149" s="367">
        <v>993</v>
      </c>
      <c r="D149" s="426" t="s">
        <v>80</v>
      </c>
      <c r="E149" s="427" t="s">
        <v>483</v>
      </c>
      <c r="F149" s="428"/>
      <c r="G149" s="290"/>
      <c r="H149" s="291">
        <f>H150</f>
        <v>228.1</v>
      </c>
      <c r="I149" s="291">
        <f>I150</f>
        <v>101.4</v>
      </c>
      <c r="J149" s="291">
        <f>J150</f>
        <v>152.1</v>
      </c>
      <c r="K149" s="392">
        <f>K150+K153+K156</f>
        <v>5808.7999999999993</v>
      </c>
      <c r="L149" s="392">
        <f>L150+L153+L156</f>
        <v>3821.0000000000005</v>
      </c>
      <c r="M149" s="392">
        <f>M150+M153+M156</f>
        <v>5808.7999999999993</v>
      </c>
      <c r="N149" s="547">
        <f>N150+N153+N156</f>
        <v>20831.5</v>
      </c>
    </row>
    <row r="150" spans="1:14" ht="24">
      <c r="A150" s="578" t="s">
        <v>588</v>
      </c>
      <c r="B150" s="429" t="s">
        <v>406</v>
      </c>
      <c r="C150" s="579" t="s">
        <v>138</v>
      </c>
      <c r="D150" s="404" t="s">
        <v>80</v>
      </c>
      <c r="E150" s="405" t="s">
        <v>480</v>
      </c>
      <c r="F150" s="404"/>
      <c r="G150" s="293"/>
      <c r="H150" s="294">
        <f>[2]роспись!H96</f>
        <v>228.1</v>
      </c>
      <c r="I150" s="294">
        <v>101.4</v>
      </c>
      <c r="J150" s="294">
        <v>152.1</v>
      </c>
      <c r="K150" s="583">
        <f>K152</f>
        <v>3232.7</v>
      </c>
      <c r="L150" s="583">
        <f>L152</f>
        <v>1940.7</v>
      </c>
      <c r="M150" s="583">
        <f>M152</f>
        <v>3232.7</v>
      </c>
      <c r="N150" s="568">
        <f>N152</f>
        <v>6315.2</v>
      </c>
    </row>
    <row r="151" spans="1:14" ht="22.5" customHeight="1">
      <c r="A151" s="572" t="s">
        <v>589</v>
      </c>
      <c r="B151" s="388" t="s">
        <v>340</v>
      </c>
      <c r="C151" s="573" t="s">
        <v>138</v>
      </c>
      <c r="D151" s="417" t="s">
        <v>80</v>
      </c>
      <c r="E151" s="405" t="s">
        <v>480</v>
      </c>
      <c r="F151" s="417" t="s">
        <v>339</v>
      </c>
      <c r="G151" s="293"/>
      <c r="H151" s="294">
        <f t="shared" ref="H151:J152" si="15">H152</f>
        <v>400</v>
      </c>
      <c r="I151" s="294">
        <f t="shared" si="15"/>
        <v>220</v>
      </c>
      <c r="J151" s="294">
        <f t="shared" si="15"/>
        <v>400</v>
      </c>
      <c r="K151" s="321">
        <f>3844.9-612.2</f>
        <v>3232.7</v>
      </c>
      <c r="L151" s="321">
        <v>1940.7</v>
      </c>
      <c r="M151" s="321">
        <v>3232.7</v>
      </c>
      <c r="N151" s="531">
        <f>N152</f>
        <v>6315.2</v>
      </c>
    </row>
    <row r="152" spans="1:14" ht="26.25" customHeight="1">
      <c r="A152" s="572" t="s">
        <v>590</v>
      </c>
      <c r="B152" s="249" t="s">
        <v>307</v>
      </c>
      <c r="C152" s="573" t="s">
        <v>138</v>
      </c>
      <c r="D152" s="417" t="s">
        <v>80</v>
      </c>
      <c r="E152" s="405" t="s">
        <v>480</v>
      </c>
      <c r="F152" s="417" t="s">
        <v>253</v>
      </c>
      <c r="G152" s="293"/>
      <c r="H152" s="294">
        <f t="shared" si="15"/>
        <v>400</v>
      </c>
      <c r="I152" s="294">
        <f t="shared" si="15"/>
        <v>220</v>
      </c>
      <c r="J152" s="294">
        <f t="shared" si="15"/>
        <v>400</v>
      </c>
      <c r="K152" s="321">
        <f>3844.9-612.2</f>
        <v>3232.7</v>
      </c>
      <c r="L152" s="321">
        <v>1940.7</v>
      </c>
      <c r="M152" s="321">
        <v>3232.7</v>
      </c>
      <c r="N152" s="531">
        <v>6315.2</v>
      </c>
    </row>
    <row r="153" spans="1:14" ht="18" customHeight="1">
      <c r="A153" s="572" t="s">
        <v>591</v>
      </c>
      <c r="B153" s="388" t="s">
        <v>407</v>
      </c>
      <c r="C153" s="573" t="s">
        <v>138</v>
      </c>
      <c r="D153" s="417" t="s">
        <v>80</v>
      </c>
      <c r="E153" s="405" t="s">
        <v>481</v>
      </c>
      <c r="F153" s="417"/>
      <c r="G153" s="293"/>
      <c r="H153" s="294">
        <f>H155</f>
        <v>400</v>
      </c>
      <c r="I153" s="294">
        <f t="shared" ref="I153:N153" si="16">I155</f>
        <v>220</v>
      </c>
      <c r="J153" s="294">
        <f t="shared" si="16"/>
        <v>400</v>
      </c>
      <c r="K153" s="321">
        <v>2076.1</v>
      </c>
      <c r="L153" s="294">
        <f t="shared" si="16"/>
        <v>1865.4</v>
      </c>
      <c r="M153" s="294">
        <f t="shared" si="16"/>
        <v>2076.1</v>
      </c>
      <c r="N153" s="531">
        <f t="shared" si="16"/>
        <v>11266.3</v>
      </c>
    </row>
    <row r="154" spans="1:14" ht="26.25" customHeight="1">
      <c r="A154" s="572" t="s">
        <v>592</v>
      </c>
      <c r="B154" s="388" t="s">
        <v>340</v>
      </c>
      <c r="C154" s="573" t="s">
        <v>138</v>
      </c>
      <c r="D154" s="417" t="s">
        <v>80</v>
      </c>
      <c r="E154" s="405" t="s">
        <v>481</v>
      </c>
      <c r="F154" s="417" t="s">
        <v>339</v>
      </c>
      <c r="G154" s="293"/>
      <c r="H154" s="294">
        <f t="shared" ref="H154:J155" si="17">H155</f>
        <v>400</v>
      </c>
      <c r="I154" s="294">
        <f t="shared" si="17"/>
        <v>220</v>
      </c>
      <c r="J154" s="294">
        <f t="shared" si="17"/>
        <v>400</v>
      </c>
      <c r="K154" s="321">
        <v>2076.1</v>
      </c>
      <c r="L154" s="321">
        <v>1865.4</v>
      </c>
      <c r="M154" s="321">
        <v>2076.1</v>
      </c>
      <c r="N154" s="531">
        <f>N155</f>
        <v>11266.3</v>
      </c>
    </row>
    <row r="155" spans="1:14" ht="27" customHeight="1">
      <c r="A155" s="572" t="s">
        <v>593</v>
      </c>
      <c r="B155" s="249" t="s">
        <v>307</v>
      </c>
      <c r="C155" s="573" t="s">
        <v>138</v>
      </c>
      <c r="D155" s="417" t="s">
        <v>80</v>
      </c>
      <c r="E155" s="405" t="s">
        <v>481</v>
      </c>
      <c r="F155" s="417" t="s">
        <v>253</v>
      </c>
      <c r="G155" s="293"/>
      <c r="H155" s="294">
        <f t="shared" si="17"/>
        <v>400</v>
      </c>
      <c r="I155" s="294">
        <f t="shared" si="17"/>
        <v>220</v>
      </c>
      <c r="J155" s="294">
        <f t="shared" si="17"/>
        <v>400</v>
      </c>
      <c r="K155" s="321">
        <v>2076.1</v>
      </c>
      <c r="L155" s="321">
        <v>1865.4</v>
      </c>
      <c r="M155" s="321">
        <v>2076.1</v>
      </c>
      <c r="N155" s="531">
        <v>11266.3</v>
      </c>
    </row>
    <row r="156" spans="1:14" ht="21" customHeight="1">
      <c r="A156" s="572" t="s">
        <v>594</v>
      </c>
      <c r="B156" s="388" t="s">
        <v>82</v>
      </c>
      <c r="C156" s="573" t="s">
        <v>138</v>
      </c>
      <c r="D156" s="417" t="s">
        <v>80</v>
      </c>
      <c r="E156" s="405" t="s">
        <v>482</v>
      </c>
      <c r="F156" s="417"/>
      <c r="G156" s="293"/>
      <c r="H156" s="294">
        <v>400</v>
      </c>
      <c r="I156" s="294">
        <v>220</v>
      </c>
      <c r="J156" s="294">
        <v>400</v>
      </c>
      <c r="K156" s="321">
        <f>K158</f>
        <v>500</v>
      </c>
      <c r="L156" s="321">
        <f>L158</f>
        <v>14.9</v>
      </c>
      <c r="M156" s="321">
        <f>M158</f>
        <v>500</v>
      </c>
      <c r="N156" s="531">
        <f>N158</f>
        <v>3250</v>
      </c>
    </row>
    <row r="157" spans="1:14" ht="24.75" customHeight="1">
      <c r="A157" s="576" t="s">
        <v>595</v>
      </c>
      <c r="B157" s="388" t="s">
        <v>340</v>
      </c>
      <c r="C157" s="581" t="s">
        <v>138</v>
      </c>
      <c r="D157" s="409" t="s">
        <v>80</v>
      </c>
      <c r="E157" s="405" t="s">
        <v>482</v>
      </c>
      <c r="F157" s="417" t="s">
        <v>339</v>
      </c>
      <c r="G157" s="293"/>
      <c r="H157" s="294" t="e">
        <f t="shared" ref="H157:J158" si="18">H163</f>
        <v>#REF!</v>
      </c>
      <c r="I157" s="294" t="e">
        <f t="shared" si="18"/>
        <v>#REF!</v>
      </c>
      <c r="J157" s="294" t="e">
        <f t="shared" si="18"/>
        <v>#REF!</v>
      </c>
      <c r="K157" s="328">
        <v>500</v>
      </c>
      <c r="L157" s="328">
        <v>14.9</v>
      </c>
      <c r="M157" s="328">
        <v>500</v>
      </c>
      <c r="N157" s="545">
        <f>N158</f>
        <v>3250</v>
      </c>
    </row>
    <row r="158" spans="1:14" ht="27" customHeight="1" thickBot="1">
      <c r="A158" s="576" t="s">
        <v>596</v>
      </c>
      <c r="B158" s="249" t="s">
        <v>307</v>
      </c>
      <c r="C158" s="581" t="s">
        <v>138</v>
      </c>
      <c r="D158" s="409" t="s">
        <v>80</v>
      </c>
      <c r="E158" s="405" t="s">
        <v>482</v>
      </c>
      <c r="F158" s="417" t="s">
        <v>253</v>
      </c>
      <c r="G158" s="293"/>
      <c r="H158" s="294" t="e">
        <f t="shared" si="18"/>
        <v>#REF!</v>
      </c>
      <c r="I158" s="294" t="e">
        <f t="shared" si="18"/>
        <v>#REF!</v>
      </c>
      <c r="J158" s="294" t="e">
        <f t="shared" si="18"/>
        <v>#REF!</v>
      </c>
      <c r="K158" s="328">
        <v>500</v>
      </c>
      <c r="L158" s="328">
        <v>14.9</v>
      </c>
      <c r="M158" s="328">
        <v>500</v>
      </c>
      <c r="N158" s="545">
        <v>3250</v>
      </c>
    </row>
    <row r="159" spans="1:14" ht="13.5" thickBot="1">
      <c r="A159" s="546" t="s">
        <v>42</v>
      </c>
      <c r="B159" s="382" t="s">
        <v>34</v>
      </c>
      <c r="C159" s="367" t="s">
        <v>138</v>
      </c>
      <c r="D159" s="367" t="s">
        <v>22</v>
      </c>
      <c r="E159" s="367"/>
      <c r="F159" s="367"/>
      <c r="G159" s="290"/>
      <c r="H159" s="291" t="e">
        <f t="shared" ref="H159:M159" si="19">H164</f>
        <v>#REF!</v>
      </c>
      <c r="I159" s="291" t="e">
        <f t="shared" si="19"/>
        <v>#REF!</v>
      </c>
      <c r="J159" s="291" t="e">
        <f t="shared" si="19"/>
        <v>#REF!</v>
      </c>
      <c r="K159" s="392" t="e">
        <f t="shared" si="19"/>
        <v>#REF!</v>
      </c>
      <c r="L159" s="392" t="e">
        <f t="shared" si="19"/>
        <v>#REF!</v>
      </c>
      <c r="M159" s="392" t="e">
        <f t="shared" si="19"/>
        <v>#REF!</v>
      </c>
      <c r="N159" s="547">
        <f>N164+N160</f>
        <v>803.5</v>
      </c>
    </row>
    <row r="160" spans="1:14" ht="24.75" customHeight="1">
      <c r="A160" s="548" t="s">
        <v>169</v>
      </c>
      <c r="B160" s="504" t="s">
        <v>329</v>
      </c>
      <c r="C160" s="315" t="s">
        <v>138</v>
      </c>
      <c r="D160" s="315" t="s">
        <v>328</v>
      </c>
      <c r="E160" s="315"/>
      <c r="F160" s="315"/>
      <c r="G160" s="290"/>
      <c r="H160" s="291" t="e">
        <f>H164</f>
        <v>#REF!</v>
      </c>
      <c r="I160" s="291" t="e">
        <f>I164</f>
        <v>#REF!</v>
      </c>
      <c r="J160" s="291" t="e">
        <f>J164</f>
        <v>#REF!</v>
      </c>
      <c r="K160" s="316" t="e">
        <f>K164+#REF!+#REF!</f>
        <v>#REF!</v>
      </c>
      <c r="L160" s="316" t="e">
        <f>L164+#REF!+#REF!</f>
        <v>#REF!</v>
      </c>
      <c r="M160" s="316" t="e">
        <f>M164+#REF!+#REF!</f>
        <v>#REF!</v>
      </c>
      <c r="N160" s="549">
        <f>N161</f>
        <v>64</v>
      </c>
    </row>
    <row r="161" spans="1:31" ht="84" customHeight="1">
      <c r="A161" s="529" t="s">
        <v>79</v>
      </c>
      <c r="B161" s="487" t="s">
        <v>403</v>
      </c>
      <c r="C161" s="290" t="s">
        <v>138</v>
      </c>
      <c r="D161" s="290" t="s">
        <v>328</v>
      </c>
      <c r="E161" s="290" t="s">
        <v>484</v>
      </c>
      <c r="F161" s="290"/>
      <c r="G161" s="290"/>
      <c r="H161" s="291" t="e">
        <f>[2]роспись!H101</f>
        <v>#REF!</v>
      </c>
      <c r="I161" s="291">
        <v>309.39999999999998</v>
      </c>
      <c r="J161" s="291">
        <v>500</v>
      </c>
      <c r="K161" s="319" t="e">
        <f>K164</f>
        <v>#REF!</v>
      </c>
      <c r="L161" s="319" t="e">
        <f>L164</f>
        <v>#REF!</v>
      </c>
      <c r="M161" s="319" t="e">
        <f>M164</f>
        <v>#REF!</v>
      </c>
      <c r="N161" s="533">
        <f>N163</f>
        <v>64</v>
      </c>
    </row>
    <row r="162" spans="1:31" ht="25.5" customHeight="1">
      <c r="A162" s="524" t="s">
        <v>151</v>
      </c>
      <c r="B162" s="388" t="s">
        <v>340</v>
      </c>
      <c r="C162" s="293" t="s">
        <v>138</v>
      </c>
      <c r="D162" s="293" t="s">
        <v>328</v>
      </c>
      <c r="E162" s="293" t="s">
        <v>484</v>
      </c>
      <c r="F162" s="293" t="s">
        <v>339</v>
      </c>
      <c r="G162" s="336"/>
      <c r="H162" s="337" t="e">
        <f>H5+#REF!</f>
        <v>#REF!</v>
      </c>
      <c r="I162" s="337" t="e">
        <f>I5+#REF!</f>
        <v>#REF!</v>
      </c>
      <c r="J162" s="337" t="e">
        <f>J5+#REF!</f>
        <v>#REF!</v>
      </c>
      <c r="K162" s="321">
        <v>299</v>
      </c>
      <c r="L162" s="321">
        <v>243.6</v>
      </c>
      <c r="M162" s="321">
        <v>299</v>
      </c>
      <c r="N162" s="545">
        <f>N163</f>
        <v>64</v>
      </c>
    </row>
    <row r="163" spans="1:31" ht="26.25" customHeight="1">
      <c r="A163" s="524" t="s">
        <v>359</v>
      </c>
      <c r="B163" s="249" t="s">
        <v>307</v>
      </c>
      <c r="C163" s="293" t="s">
        <v>138</v>
      </c>
      <c r="D163" s="293" t="s">
        <v>328</v>
      </c>
      <c r="E163" s="293" t="s">
        <v>484</v>
      </c>
      <c r="F163" s="293" t="s">
        <v>253</v>
      </c>
      <c r="G163" s="336"/>
      <c r="H163" s="337" t="e">
        <f>H6+#REF!</f>
        <v>#REF!</v>
      </c>
      <c r="I163" s="337" t="e">
        <f>I6+#REF!</f>
        <v>#REF!</v>
      </c>
      <c r="J163" s="337" t="e">
        <f>J6+#REF!</f>
        <v>#REF!</v>
      </c>
      <c r="K163" s="321">
        <v>299</v>
      </c>
      <c r="L163" s="321">
        <v>243.6</v>
      </c>
      <c r="M163" s="321">
        <v>299</v>
      </c>
      <c r="N163" s="545">
        <v>64</v>
      </c>
    </row>
    <row r="164" spans="1:31" ht="18.75" customHeight="1">
      <c r="A164" s="548" t="s">
        <v>330</v>
      </c>
      <c r="B164" s="504" t="s">
        <v>514</v>
      </c>
      <c r="C164" s="315" t="s">
        <v>138</v>
      </c>
      <c r="D164" s="315" t="s">
        <v>23</v>
      </c>
      <c r="E164" s="315"/>
      <c r="F164" s="290"/>
      <c r="G164" s="290"/>
      <c r="H164" s="291" t="e">
        <f>#REF!</f>
        <v>#REF!</v>
      </c>
      <c r="I164" s="291" t="e">
        <f>#REF!</f>
        <v>#REF!</v>
      </c>
      <c r="J164" s="291" t="e">
        <f>#REF!</f>
        <v>#REF!</v>
      </c>
      <c r="K164" s="316" t="e">
        <f>#REF!+#REF!+K168</f>
        <v>#REF!</v>
      </c>
      <c r="L164" s="316" t="e">
        <f>#REF!+#REF!+L168</f>
        <v>#REF!</v>
      </c>
      <c r="M164" s="316" t="e">
        <f>#REF!+#REF!+M168</f>
        <v>#REF!</v>
      </c>
      <c r="N164" s="584">
        <f>N168+N165</f>
        <v>739.5</v>
      </c>
    </row>
    <row r="165" spans="1:31" ht="24">
      <c r="A165" s="529" t="s">
        <v>331</v>
      </c>
      <c r="B165" s="487" t="s">
        <v>542</v>
      </c>
      <c r="C165" s="290" t="s">
        <v>138</v>
      </c>
      <c r="D165" s="290" t="s">
        <v>23</v>
      </c>
      <c r="E165" s="290" t="s">
        <v>543</v>
      </c>
      <c r="F165" s="290"/>
      <c r="G165" s="290"/>
      <c r="H165" s="291" t="e">
        <f>[2]роспись!H87</f>
        <v>#REF!</v>
      </c>
      <c r="I165" s="291">
        <v>309.39999999999998</v>
      </c>
      <c r="J165" s="291">
        <v>500</v>
      </c>
      <c r="K165" s="319">
        <f t="shared" ref="K165:N165" si="20">K167</f>
        <v>299</v>
      </c>
      <c r="L165" s="319">
        <f t="shared" si="20"/>
        <v>243.6</v>
      </c>
      <c r="M165" s="319">
        <f t="shared" si="20"/>
        <v>299</v>
      </c>
      <c r="N165" s="533">
        <f t="shared" si="20"/>
        <v>641.5</v>
      </c>
      <c r="AC165" s="242"/>
      <c r="AE165" s="273"/>
    </row>
    <row r="166" spans="1:31" ht="30" customHeight="1">
      <c r="A166" s="524" t="s">
        <v>332</v>
      </c>
      <c r="B166" s="585" t="s">
        <v>340</v>
      </c>
      <c r="C166" s="293" t="s">
        <v>138</v>
      </c>
      <c r="D166" s="293" t="s">
        <v>23</v>
      </c>
      <c r="E166" s="293" t="s">
        <v>543</v>
      </c>
      <c r="F166" s="293" t="s">
        <v>339</v>
      </c>
      <c r="G166" s="336"/>
      <c r="H166" s="337" t="e">
        <f t="shared" ref="H166" si="21">#REF!+H4</f>
        <v>#REF!</v>
      </c>
      <c r="I166" s="337" t="e">
        <f t="shared" ref="I166" si="22">#REF!+I4</f>
        <v>#REF!</v>
      </c>
      <c r="J166" s="337" t="e">
        <f t="shared" ref="J166" si="23">#REF!+J4</f>
        <v>#REF!</v>
      </c>
      <c r="K166" s="321">
        <v>299</v>
      </c>
      <c r="L166" s="321">
        <v>243.6</v>
      </c>
      <c r="M166" s="321">
        <v>299</v>
      </c>
      <c r="N166" s="545">
        <f>N167</f>
        <v>641.5</v>
      </c>
      <c r="AC166" s="242"/>
      <c r="AE166" s="273"/>
    </row>
    <row r="167" spans="1:31" ht="27.75" customHeight="1">
      <c r="A167" s="524" t="s">
        <v>360</v>
      </c>
      <c r="B167" s="249" t="s">
        <v>307</v>
      </c>
      <c r="C167" s="293" t="s">
        <v>138</v>
      </c>
      <c r="D167" s="293" t="s">
        <v>23</v>
      </c>
      <c r="E167" s="293" t="s">
        <v>543</v>
      </c>
      <c r="F167" s="293" t="s">
        <v>253</v>
      </c>
      <c r="G167" s="336"/>
      <c r="H167" s="337" t="e">
        <f t="shared" ref="H167" si="24">#REF!+H5</f>
        <v>#REF!</v>
      </c>
      <c r="I167" s="337" t="e">
        <f t="shared" ref="I167" si="25">#REF!+I5</f>
        <v>#REF!</v>
      </c>
      <c r="J167" s="337" t="e">
        <f t="shared" ref="J167" si="26">#REF!+J5</f>
        <v>#REF!</v>
      </c>
      <c r="K167" s="321">
        <v>299</v>
      </c>
      <c r="L167" s="321">
        <v>243.6</v>
      </c>
      <c r="M167" s="321">
        <v>299</v>
      </c>
      <c r="N167" s="545">
        <f>1041.5-400</f>
        <v>641.5</v>
      </c>
      <c r="AC167" s="242"/>
      <c r="AE167" s="273"/>
    </row>
    <row r="168" spans="1:31" ht="39" customHeight="1">
      <c r="A168" s="529" t="s">
        <v>544</v>
      </c>
      <c r="B168" s="298" t="s">
        <v>408</v>
      </c>
      <c r="C168" s="290" t="s">
        <v>138</v>
      </c>
      <c r="D168" s="290" t="s">
        <v>23</v>
      </c>
      <c r="E168" s="290" t="s">
        <v>505</v>
      </c>
      <c r="F168" s="290"/>
      <c r="G168" s="450"/>
      <c r="H168" s="451"/>
      <c r="I168" s="452"/>
      <c r="J168" s="452"/>
      <c r="K168" s="319">
        <f>K170</f>
        <v>120</v>
      </c>
      <c r="L168" s="319">
        <f>L170</f>
        <v>100</v>
      </c>
      <c r="M168" s="319">
        <f>M170</f>
        <v>120</v>
      </c>
      <c r="N168" s="533">
        <f>N170</f>
        <v>98</v>
      </c>
    </row>
    <row r="169" spans="1:31" ht="32.25" customHeight="1">
      <c r="A169" s="539" t="s">
        <v>545</v>
      </c>
      <c r="B169" s="388" t="s">
        <v>340</v>
      </c>
      <c r="C169" s="586">
        <v>993</v>
      </c>
      <c r="D169" s="361" t="s">
        <v>23</v>
      </c>
      <c r="E169" s="293" t="s">
        <v>505</v>
      </c>
      <c r="F169" s="293" t="s">
        <v>339</v>
      </c>
      <c r="G169" s="349"/>
      <c r="H169" s="350"/>
      <c r="I169" s="351"/>
      <c r="J169" s="351"/>
      <c r="K169" s="328">
        <v>120</v>
      </c>
      <c r="L169" s="328">
        <v>100</v>
      </c>
      <c r="M169" s="328">
        <v>120</v>
      </c>
      <c r="N169" s="545">
        <f>N170</f>
        <v>98</v>
      </c>
    </row>
    <row r="170" spans="1:31" ht="27.75" customHeight="1" thickBot="1">
      <c r="A170" s="539" t="s">
        <v>546</v>
      </c>
      <c r="B170" s="249" t="s">
        <v>307</v>
      </c>
      <c r="C170" s="586">
        <v>993</v>
      </c>
      <c r="D170" s="361" t="s">
        <v>23</v>
      </c>
      <c r="E170" s="293" t="s">
        <v>505</v>
      </c>
      <c r="F170" s="293" t="s">
        <v>253</v>
      </c>
      <c r="G170" s="349"/>
      <c r="H170" s="350"/>
      <c r="I170" s="351"/>
      <c r="J170" s="351"/>
      <c r="K170" s="328">
        <v>120</v>
      </c>
      <c r="L170" s="328">
        <v>100</v>
      </c>
      <c r="M170" s="328">
        <v>120</v>
      </c>
      <c r="N170" s="545">
        <v>98</v>
      </c>
    </row>
    <row r="171" spans="1:31" ht="13.5" thickBot="1">
      <c r="A171" s="546" t="s">
        <v>48</v>
      </c>
      <c r="B171" s="382" t="s">
        <v>208</v>
      </c>
      <c r="C171" s="367" t="s">
        <v>138</v>
      </c>
      <c r="D171" s="367" t="s">
        <v>24</v>
      </c>
      <c r="E171" s="367"/>
      <c r="F171" s="367"/>
      <c r="G171" s="349"/>
      <c r="H171" s="350"/>
      <c r="I171" s="351"/>
      <c r="J171" s="351"/>
      <c r="K171" s="392">
        <f>K172</f>
        <v>2689</v>
      </c>
      <c r="L171" s="392">
        <f>L172</f>
        <v>1456</v>
      </c>
      <c r="M171" s="392">
        <f>M172</f>
        <v>2689</v>
      </c>
      <c r="N171" s="547">
        <f>N172+N176</f>
        <v>20024.599999999999</v>
      </c>
    </row>
    <row r="172" spans="1:31">
      <c r="A172" s="548" t="s">
        <v>10</v>
      </c>
      <c r="B172" s="504" t="s">
        <v>38</v>
      </c>
      <c r="C172" s="315" t="s">
        <v>138</v>
      </c>
      <c r="D172" s="315" t="s">
        <v>39</v>
      </c>
      <c r="E172" s="315"/>
      <c r="F172" s="315"/>
      <c r="G172" s="450"/>
      <c r="H172" s="451"/>
      <c r="I172" s="452"/>
      <c r="J172" s="452"/>
      <c r="K172" s="316">
        <f>K173+K176</f>
        <v>2689</v>
      </c>
      <c r="L172" s="316">
        <f>L173+L176</f>
        <v>1456</v>
      </c>
      <c r="M172" s="316">
        <f>M173+M176</f>
        <v>2689</v>
      </c>
      <c r="N172" s="549">
        <f>N173</f>
        <v>6348</v>
      </c>
    </row>
    <row r="173" spans="1:31" ht="51" customHeight="1">
      <c r="A173" s="529" t="s">
        <v>51</v>
      </c>
      <c r="B173" s="487" t="s">
        <v>409</v>
      </c>
      <c r="C173" s="290" t="s">
        <v>138</v>
      </c>
      <c r="D173" s="290" t="s">
        <v>39</v>
      </c>
      <c r="E173" s="290" t="s">
        <v>485</v>
      </c>
      <c r="F173" s="290"/>
      <c r="G173" s="450"/>
      <c r="H173" s="451"/>
      <c r="I173" s="452"/>
      <c r="J173" s="452"/>
      <c r="K173" s="319">
        <f>K175</f>
        <v>1918</v>
      </c>
      <c r="L173" s="319">
        <f>L175</f>
        <v>1097.9000000000001</v>
      </c>
      <c r="M173" s="319">
        <f>M175</f>
        <v>1918</v>
      </c>
      <c r="N173" s="533">
        <f>N175</f>
        <v>6348</v>
      </c>
    </row>
    <row r="174" spans="1:31" ht="27.75" customHeight="1">
      <c r="A174" s="524" t="s">
        <v>155</v>
      </c>
      <c r="B174" s="388" t="s">
        <v>340</v>
      </c>
      <c r="C174" s="293" t="s">
        <v>138</v>
      </c>
      <c r="D174" s="293" t="s">
        <v>39</v>
      </c>
      <c r="E174" s="293" t="s">
        <v>485</v>
      </c>
      <c r="F174" s="293" t="s">
        <v>339</v>
      </c>
      <c r="G174" s="349"/>
      <c r="H174" s="350"/>
      <c r="I174" s="351"/>
      <c r="J174" s="351"/>
      <c r="K174" s="321">
        <f>1909+9</f>
        <v>1918</v>
      </c>
      <c r="L174" s="321">
        <v>1097.9000000000001</v>
      </c>
      <c r="M174" s="321">
        <v>1918</v>
      </c>
      <c r="N174" s="545">
        <f>N175</f>
        <v>6348</v>
      </c>
    </row>
    <row r="175" spans="1:31" ht="25.5" customHeight="1">
      <c r="A175" s="524" t="s">
        <v>433</v>
      </c>
      <c r="B175" s="249" t="s">
        <v>307</v>
      </c>
      <c r="C175" s="293" t="s">
        <v>138</v>
      </c>
      <c r="D175" s="293" t="s">
        <v>39</v>
      </c>
      <c r="E175" s="293" t="s">
        <v>485</v>
      </c>
      <c r="F175" s="293" t="s">
        <v>253</v>
      </c>
      <c r="G175" s="349"/>
      <c r="H175" s="350"/>
      <c r="I175" s="351"/>
      <c r="J175" s="351"/>
      <c r="K175" s="321">
        <f>1909+9</f>
        <v>1918</v>
      </c>
      <c r="L175" s="321">
        <v>1097.9000000000001</v>
      </c>
      <c r="M175" s="321">
        <v>1918</v>
      </c>
      <c r="N175" s="545">
        <f>4497.6+350.4+1500</f>
        <v>6348</v>
      </c>
    </row>
    <row r="176" spans="1:31" ht="15.75" customHeight="1">
      <c r="A176" s="529" t="s">
        <v>269</v>
      </c>
      <c r="B176" s="298" t="s">
        <v>311</v>
      </c>
      <c r="C176" s="290" t="s">
        <v>138</v>
      </c>
      <c r="D176" s="290" t="s">
        <v>270</v>
      </c>
      <c r="E176" s="290"/>
      <c r="F176" s="290"/>
      <c r="G176" s="450"/>
      <c r="H176" s="451"/>
      <c r="I176" s="452"/>
      <c r="J176" s="452"/>
      <c r="K176" s="319">
        <f>K179</f>
        <v>771</v>
      </c>
      <c r="L176" s="319">
        <f>L179</f>
        <v>358.1</v>
      </c>
      <c r="M176" s="319">
        <f>M179</f>
        <v>771</v>
      </c>
      <c r="N176" s="533">
        <f>N177+N180</f>
        <v>13676.6</v>
      </c>
    </row>
    <row r="177" spans="1:14" ht="27" customHeight="1">
      <c r="A177" s="587" t="s">
        <v>312</v>
      </c>
      <c r="B177" s="588" t="s">
        <v>410</v>
      </c>
      <c r="C177" s="437" t="s">
        <v>138</v>
      </c>
      <c r="D177" s="437" t="s">
        <v>270</v>
      </c>
      <c r="E177" s="290" t="s">
        <v>486</v>
      </c>
      <c r="F177" s="437"/>
      <c r="G177" s="450"/>
      <c r="H177" s="451"/>
      <c r="I177" s="452"/>
      <c r="J177" s="452"/>
      <c r="K177" s="464"/>
      <c r="L177" s="464"/>
      <c r="M177" s="464"/>
      <c r="N177" s="589">
        <f>N179</f>
        <v>3345.6</v>
      </c>
    </row>
    <row r="178" spans="1:14" ht="30" customHeight="1">
      <c r="A178" s="539" t="s">
        <v>271</v>
      </c>
      <c r="B178" s="388" t="s">
        <v>340</v>
      </c>
      <c r="C178" s="361" t="s">
        <v>138</v>
      </c>
      <c r="D178" s="361" t="s">
        <v>270</v>
      </c>
      <c r="E178" s="293" t="s">
        <v>486</v>
      </c>
      <c r="F178" s="293" t="s">
        <v>339</v>
      </c>
      <c r="G178" s="349"/>
      <c r="H178" s="350"/>
      <c r="I178" s="351"/>
      <c r="J178" s="351"/>
      <c r="K178" s="328">
        <f>736+35</f>
        <v>771</v>
      </c>
      <c r="L178" s="328">
        <v>358.1</v>
      </c>
      <c r="M178" s="328">
        <v>771</v>
      </c>
      <c r="N178" s="545">
        <f>N179</f>
        <v>3345.6</v>
      </c>
    </row>
    <row r="179" spans="1:14" ht="27" customHeight="1">
      <c r="A179" s="539" t="s">
        <v>361</v>
      </c>
      <c r="B179" s="249" t="s">
        <v>307</v>
      </c>
      <c r="C179" s="361" t="s">
        <v>138</v>
      </c>
      <c r="D179" s="361" t="s">
        <v>270</v>
      </c>
      <c r="E179" s="293" t="s">
        <v>486</v>
      </c>
      <c r="F179" s="293" t="s">
        <v>253</v>
      </c>
      <c r="G179" s="349"/>
      <c r="H179" s="350"/>
      <c r="I179" s="351"/>
      <c r="J179" s="351"/>
      <c r="K179" s="328">
        <f>736+35</f>
        <v>771</v>
      </c>
      <c r="L179" s="328">
        <v>358.1</v>
      </c>
      <c r="M179" s="328">
        <v>771</v>
      </c>
      <c r="N179" s="545">
        <f>1778+67.6+400+100+1000</f>
        <v>3345.6</v>
      </c>
    </row>
    <row r="180" spans="1:14" ht="18" customHeight="1">
      <c r="A180" s="590" t="s">
        <v>564</v>
      </c>
      <c r="B180" s="591" t="s">
        <v>565</v>
      </c>
      <c r="C180" s="467" t="s">
        <v>138</v>
      </c>
      <c r="D180" s="467" t="s">
        <v>270</v>
      </c>
      <c r="E180" s="468" t="s">
        <v>566</v>
      </c>
      <c r="F180" s="468"/>
      <c r="G180" s="592"/>
      <c r="H180" s="593"/>
      <c r="I180" s="594"/>
      <c r="J180" s="594"/>
      <c r="K180" s="595"/>
      <c r="L180" s="596"/>
      <c r="M180" s="596"/>
      <c r="N180" s="589">
        <f>N181+N183+N185</f>
        <v>10331</v>
      </c>
    </row>
    <row r="181" spans="1:14" s="280" customFormat="1" ht="25.5" customHeight="1">
      <c r="A181" s="597" t="s">
        <v>567</v>
      </c>
      <c r="B181" s="598" t="s">
        <v>562</v>
      </c>
      <c r="C181" s="470" t="s">
        <v>138</v>
      </c>
      <c r="D181" s="470" t="s">
        <v>270</v>
      </c>
      <c r="E181" s="470" t="s">
        <v>566</v>
      </c>
      <c r="F181" s="470" t="s">
        <v>333</v>
      </c>
      <c r="G181" s="494" t="s">
        <v>77</v>
      </c>
      <c r="H181" s="495" t="e">
        <f>H182</f>
        <v>#REF!</v>
      </c>
      <c r="I181" s="495">
        <f>I182</f>
        <v>0</v>
      </c>
      <c r="J181" s="495" t="str">
        <f>J182</f>
        <v>12,7</v>
      </c>
      <c r="K181" s="496">
        <v>8250.9</v>
      </c>
      <c r="L181" s="495">
        <v>5168.5</v>
      </c>
      <c r="M181" s="495">
        <v>8250.9</v>
      </c>
      <c r="N181" s="599">
        <f>N182</f>
        <v>6925.8</v>
      </c>
    </row>
    <row r="182" spans="1:14" s="280" customFormat="1" ht="30" customHeight="1">
      <c r="A182" s="597" t="s">
        <v>568</v>
      </c>
      <c r="B182" s="598" t="s">
        <v>562</v>
      </c>
      <c r="C182" s="470" t="s">
        <v>138</v>
      </c>
      <c r="D182" s="470" t="s">
        <v>270</v>
      </c>
      <c r="E182" s="470" t="s">
        <v>566</v>
      </c>
      <c r="F182" s="470" t="s">
        <v>334</v>
      </c>
      <c r="G182" s="494" t="s">
        <v>77</v>
      </c>
      <c r="H182" s="495" t="e">
        <f>H184</f>
        <v>#REF!</v>
      </c>
      <c r="I182" s="495">
        <f>I184</f>
        <v>0</v>
      </c>
      <c r="J182" s="495" t="str">
        <f>J184</f>
        <v>12,7</v>
      </c>
      <c r="K182" s="496">
        <v>8250.9</v>
      </c>
      <c r="L182" s="495">
        <v>5168.5</v>
      </c>
      <c r="M182" s="495">
        <v>8250.9</v>
      </c>
      <c r="N182" s="599">
        <v>6925.8</v>
      </c>
    </row>
    <row r="183" spans="1:14" s="280" customFormat="1" ht="32.25" customHeight="1">
      <c r="A183" s="597" t="s">
        <v>569</v>
      </c>
      <c r="B183" s="600" t="s">
        <v>340</v>
      </c>
      <c r="C183" s="470" t="s">
        <v>138</v>
      </c>
      <c r="D183" s="470" t="s">
        <v>270</v>
      </c>
      <c r="E183" s="470" t="s">
        <v>566</v>
      </c>
      <c r="F183" s="470" t="s">
        <v>339</v>
      </c>
      <c r="G183" s="494" t="s">
        <v>77</v>
      </c>
      <c r="H183" s="495" t="e">
        <f>[2]роспись!H173</f>
        <v>#REF!</v>
      </c>
      <c r="I183" s="495"/>
      <c r="J183" s="495" t="s">
        <v>193</v>
      </c>
      <c r="K183" s="496" t="e">
        <f>K184+#REF!</f>
        <v>#REF!</v>
      </c>
      <c r="L183" s="496" t="e">
        <f>L184+#REF!</f>
        <v>#REF!</v>
      </c>
      <c r="M183" s="496" t="e">
        <f>M184+#REF!</f>
        <v>#REF!</v>
      </c>
      <c r="N183" s="531">
        <f>N184</f>
        <v>3400.2</v>
      </c>
    </row>
    <row r="184" spans="1:14" s="280" customFormat="1" ht="30.75" customHeight="1">
      <c r="A184" s="597" t="s">
        <v>570</v>
      </c>
      <c r="B184" s="598" t="s">
        <v>307</v>
      </c>
      <c r="C184" s="470" t="s">
        <v>138</v>
      </c>
      <c r="D184" s="470" t="s">
        <v>270</v>
      </c>
      <c r="E184" s="470" t="s">
        <v>566</v>
      </c>
      <c r="F184" s="470" t="s">
        <v>253</v>
      </c>
      <c r="G184" s="494" t="s">
        <v>77</v>
      </c>
      <c r="H184" s="495" t="e">
        <f>[2]роспись!H174</f>
        <v>#REF!</v>
      </c>
      <c r="I184" s="495"/>
      <c r="J184" s="495" t="s">
        <v>193</v>
      </c>
      <c r="K184" s="496" t="e">
        <f>#REF!+#REF!</f>
        <v>#REF!</v>
      </c>
      <c r="L184" s="496" t="e">
        <f>#REF!+#REF!</f>
        <v>#REF!</v>
      </c>
      <c r="M184" s="496" t="e">
        <f>#REF!+#REF!</f>
        <v>#REF!</v>
      </c>
      <c r="N184" s="531">
        <v>3400.2</v>
      </c>
    </row>
    <row r="185" spans="1:14" s="280" customFormat="1">
      <c r="A185" s="601" t="s">
        <v>603</v>
      </c>
      <c r="B185" s="469" t="s">
        <v>601</v>
      </c>
      <c r="C185" s="470" t="s">
        <v>138</v>
      </c>
      <c r="D185" s="470" t="s">
        <v>270</v>
      </c>
      <c r="E185" s="470" t="s">
        <v>566</v>
      </c>
      <c r="F185" s="470" t="s">
        <v>344</v>
      </c>
      <c r="G185" s="300"/>
      <c r="H185" s="301"/>
      <c r="I185" s="302"/>
      <c r="J185" s="302"/>
      <c r="K185" s="294"/>
      <c r="L185" s="294"/>
      <c r="M185" s="294"/>
      <c r="N185" s="531">
        <v>5</v>
      </c>
    </row>
    <row r="186" spans="1:14" s="280" customFormat="1" ht="13.5" thickBot="1">
      <c r="A186" s="601" t="s">
        <v>604</v>
      </c>
      <c r="B186" s="474" t="s">
        <v>602</v>
      </c>
      <c r="C186" s="470" t="s">
        <v>138</v>
      </c>
      <c r="D186" s="470" t="s">
        <v>270</v>
      </c>
      <c r="E186" s="475" t="s">
        <v>566</v>
      </c>
      <c r="F186" s="476" t="s">
        <v>346</v>
      </c>
      <c r="G186" s="477"/>
      <c r="H186" s="478"/>
      <c r="I186" s="479"/>
      <c r="J186" s="479"/>
      <c r="K186" s="374"/>
      <c r="L186" s="374"/>
      <c r="M186" s="374"/>
      <c r="N186" s="602">
        <v>5</v>
      </c>
    </row>
    <row r="187" spans="1:14" ht="13.5" thickBot="1">
      <c r="A187" s="603" t="s">
        <v>41</v>
      </c>
      <c r="B187" s="503" t="s">
        <v>35</v>
      </c>
      <c r="C187" s="377" t="s">
        <v>138</v>
      </c>
      <c r="D187" s="377">
        <v>1000</v>
      </c>
      <c r="E187" s="377"/>
      <c r="F187" s="377"/>
      <c r="G187" s="349"/>
      <c r="H187" s="350"/>
      <c r="I187" s="351"/>
      <c r="J187" s="351"/>
      <c r="K187" s="379" t="e">
        <f>K194+K188</f>
        <v>#REF!</v>
      </c>
      <c r="L187" s="379" t="e">
        <f>L194+L188</f>
        <v>#REF!</v>
      </c>
      <c r="M187" s="379" t="e">
        <f>M194+M188</f>
        <v>#REF!</v>
      </c>
      <c r="N187" s="604">
        <f>N188+N194</f>
        <v>1427.9</v>
      </c>
    </row>
    <row r="188" spans="1:14" ht="20.25" customHeight="1">
      <c r="A188" s="548" t="s">
        <v>156</v>
      </c>
      <c r="B188" s="480" t="s">
        <v>221</v>
      </c>
      <c r="C188" s="315" t="s">
        <v>138</v>
      </c>
      <c r="D188" s="315" t="s">
        <v>220</v>
      </c>
      <c r="E188" s="315"/>
      <c r="F188" s="315"/>
      <c r="G188" s="450"/>
      <c r="H188" s="451"/>
      <c r="I188" s="452"/>
      <c r="J188" s="452"/>
      <c r="K188" s="316">
        <f>K191</f>
        <v>172.4</v>
      </c>
      <c r="L188" s="316">
        <f>L191</f>
        <v>114.9</v>
      </c>
      <c r="M188" s="316">
        <f>M191</f>
        <v>172.4</v>
      </c>
      <c r="N188" s="549">
        <f>N191</f>
        <v>346.5</v>
      </c>
    </row>
    <row r="189" spans="1:14" ht="36" hidden="1" customHeight="1">
      <c r="A189" s="548" t="s">
        <v>72</v>
      </c>
      <c r="B189" s="605" t="s">
        <v>526</v>
      </c>
      <c r="C189" s="405" t="s">
        <v>138</v>
      </c>
      <c r="D189" s="405" t="s">
        <v>220</v>
      </c>
      <c r="E189" s="405" t="s">
        <v>524</v>
      </c>
      <c r="F189" s="405" t="s">
        <v>348</v>
      </c>
      <c r="G189" s="349"/>
      <c r="H189" s="350"/>
      <c r="I189" s="351"/>
      <c r="J189" s="351"/>
      <c r="K189" s="316"/>
      <c r="L189" s="316"/>
      <c r="M189" s="316"/>
      <c r="N189" s="568">
        <f>N190</f>
        <v>0</v>
      </c>
    </row>
    <row r="190" spans="1:14" ht="27" hidden="1" customHeight="1">
      <c r="A190" s="548" t="s">
        <v>272</v>
      </c>
      <c r="B190" s="605" t="s">
        <v>523</v>
      </c>
      <c r="C190" s="405" t="s">
        <v>138</v>
      </c>
      <c r="D190" s="405" t="s">
        <v>220</v>
      </c>
      <c r="E190" s="405" t="s">
        <v>524</v>
      </c>
      <c r="F190" s="405" t="s">
        <v>525</v>
      </c>
      <c r="G190" s="349"/>
      <c r="H190" s="350"/>
      <c r="I190" s="351"/>
      <c r="J190" s="351"/>
      <c r="K190" s="316"/>
      <c r="L190" s="316"/>
      <c r="M190" s="316"/>
      <c r="N190" s="568"/>
    </row>
    <row r="191" spans="1:14" ht="38.25" customHeight="1">
      <c r="A191" s="529" t="s">
        <v>72</v>
      </c>
      <c r="B191" s="606" t="s">
        <v>578</v>
      </c>
      <c r="C191" s="326" t="s">
        <v>138</v>
      </c>
      <c r="D191" s="326" t="s">
        <v>220</v>
      </c>
      <c r="E191" s="437" t="s">
        <v>487</v>
      </c>
      <c r="F191" s="326"/>
      <c r="G191" s="450"/>
      <c r="H191" s="451"/>
      <c r="I191" s="452"/>
      <c r="J191" s="452"/>
      <c r="K191" s="319">
        <f>K193</f>
        <v>172.4</v>
      </c>
      <c r="L191" s="319">
        <f>L193</f>
        <v>114.9</v>
      </c>
      <c r="M191" s="319">
        <f>M193</f>
        <v>172.4</v>
      </c>
      <c r="N191" s="533">
        <f>N193</f>
        <v>346.5</v>
      </c>
    </row>
    <row r="192" spans="1:14" ht="19.5" customHeight="1">
      <c r="A192" s="539" t="s">
        <v>272</v>
      </c>
      <c r="B192" s="432" t="s">
        <v>350</v>
      </c>
      <c r="C192" s="409" t="s">
        <v>138</v>
      </c>
      <c r="D192" s="409" t="s">
        <v>220</v>
      </c>
      <c r="E192" s="361" t="s">
        <v>487</v>
      </c>
      <c r="F192" s="409" t="s">
        <v>348</v>
      </c>
      <c r="G192" s="349"/>
      <c r="H192" s="350"/>
      <c r="I192" s="351"/>
      <c r="J192" s="351"/>
      <c r="K192" s="321">
        <v>172.4</v>
      </c>
      <c r="L192" s="321">
        <v>114.9</v>
      </c>
      <c r="M192" s="321">
        <v>172.4</v>
      </c>
      <c r="N192" s="531">
        <f>N193</f>
        <v>346.5</v>
      </c>
    </row>
    <row r="193" spans="1:14" ht="20.25" customHeight="1">
      <c r="A193" s="539" t="s">
        <v>554</v>
      </c>
      <c r="B193" s="609" t="s">
        <v>351</v>
      </c>
      <c r="C193" s="409" t="s">
        <v>138</v>
      </c>
      <c r="D193" s="409" t="s">
        <v>220</v>
      </c>
      <c r="E193" s="361" t="s">
        <v>487</v>
      </c>
      <c r="F193" s="409" t="s">
        <v>349</v>
      </c>
      <c r="G193" s="349"/>
      <c r="H193" s="350"/>
      <c r="I193" s="351"/>
      <c r="J193" s="351"/>
      <c r="K193" s="321">
        <v>172.4</v>
      </c>
      <c r="L193" s="321">
        <v>114.9</v>
      </c>
      <c r="M193" s="321">
        <v>172.4</v>
      </c>
      <c r="N193" s="531">
        <v>346.5</v>
      </c>
    </row>
    <row r="194" spans="1:14">
      <c r="A194" s="529" t="s">
        <v>230</v>
      </c>
      <c r="B194" s="487" t="s">
        <v>171</v>
      </c>
      <c r="C194" s="290" t="s">
        <v>138</v>
      </c>
      <c r="D194" s="290" t="s">
        <v>40</v>
      </c>
      <c r="E194" s="290"/>
      <c r="F194" s="290"/>
      <c r="G194" s="349"/>
      <c r="H194" s="350"/>
      <c r="I194" s="351"/>
      <c r="J194" s="351"/>
      <c r="K194" s="319" t="e">
        <f>#REF!+#REF!+K195</f>
        <v>#REF!</v>
      </c>
      <c r="L194" s="319" t="e">
        <f>#REF!+#REF!+L195</f>
        <v>#REF!</v>
      </c>
      <c r="M194" s="319" t="e">
        <f>#REF!+#REF!+M195</f>
        <v>#REF!</v>
      </c>
      <c r="N194" s="533">
        <f>N195</f>
        <v>1081.4000000000001</v>
      </c>
    </row>
    <row r="195" spans="1:14" ht="48">
      <c r="A195" s="523" t="s">
        <v>205</v>
      </c>
      <c r="B195" s="487" t="s">
        <v>511</v>
      </c>
      <c r="C195" s="290" t="s">
        <v>138</v>
      </c>
      <c r="D195" s="290" t="s">
        <v>40</v>
      </c>
      <c r="E195" s="290" t="s">
        <v>512</v>
      </c>
      <c r="F195" s="290"/>
      <c r="G195" s="349"/>
      <c r="H195" s="350"/>
      <c r="I195" s="351"/>
      <c r="J195" s="351"/>
      <c r="K195" s="488">
        <f>K197</f>
        <v>602.4</v>
      </c>
      <c r="L195" s="488">
        <f>L197</f>
        <v>229.4</v>
      </c>
      <c r="M195" s="488">
        <f>M197</f>
        <v>344.1</v>
      </c>
      <c r="N195" s="607">
        <f>N197</f>
        <v>1081.4000000000001</v>
      </c>
    </row>
    <row r="196" spans="1:14" ht="21.75" customHeight="1">
      <c r="A196" s="524" t="s">
        <v>207</v>
      </c>
      <c r="B196" s="609" t="s">
        <v>350</v>
      </c>
      <c r="C196" s="293" t="s">
        <v>138</v>
      </c>
      <c r="D196" s="293" t="s">
        <v>40</v>
      </c>
      <c r="E196" s="293" t="s">
        <v>512</v>
      </c>
      <c r="F196" s="293" t="s">
        <v>348</v>
      </c>
      <c r="G196" s="349"/>
      <c r="H196" s="350"/>
      <c r="I196" s="351"/>
      <c r="J196" s="351"/>
      <c r="K196" s="321">
        <v>602.4</v>
      </c>
      <c r="L196" s="321">
        <v>229.4</v>
      </c>
      <c r="M196" s="321">
        <v>344.1</v>
      </c>
      <c r="N196" s="531">
        <f>N197</f>
        <v>1081.4000000000001</v>
      </c>
    </row>
    <row r="197" spans="1:14" ht="20.25" customHeight="1" thickBot="1">
      <c r="A197" s="524" t="s">
        <v>362</v>
      </c>
      <c r="B197" s="609" t="s">
        <v>351</v>
      </c>
      <c r="C197" s="293" t="s">
        <v>138</v>
      </c>
      <c r="D197" s="293" t="s">
        <v>40</v>
      </c>
      <c r="E197" s="293" t="s">
        <v>512</v>
      </c>
      <c r="F197" s="293" t="s">
        <v>349</v>
      </c>
      <c r="G197" s="349"/>
      <c r="H197" s="350"/>
      <c r="I197" s="351"/>
      <c r="J197" s="351"/>
      <c r="K197" s="321">
        <v>602.4</v>
      </c>
      <c r="L197" s="321">
        <v>229.4</v>
      </c>
      <c r="M197" s="321">
        <v>344.1</v>
      </c>
      <c r="N197" s="531">
        <v>1081.4000000000001</v>
      </c>
    </row>
    <row r="198" spans="1:14" ht="13.5" thickBot="1">
      <c r="A198" s="546" t="s">
        <v>83</v>
      </c>
      <c r="B198" s="382" t="s">
        <v>170</v>
      </c>
      <c r="C198" s="367" t="s">
        <v>138</v>
      </c>
      <c r="D198" s="367" t="s">
        <v>185</v>
      </c>
      <c r="E198" s="367"/>
      <c r="F198" s="367"/>
      <c r="G198" s="349"/>
      <c r="H198" s="350"/>
      <c r="I198" s="351"/>
      <c r="J198" s="351"/>
      <c r="K198" s="392">
        <f t="shared" ref="K198:N199" si="27">K199</f>
        <v>653</v>
      </c>
      <c r="L198" s="392">
        <f t="shared" si="27"/>
        <v>424.3</v>
      </c>
      <c r="M198" s="392">
        <f t="shared" si="27"/>
        <v>653</v>
      </c>
      <c r="N198" s="547">
        <f t="shared" si="27"/>
        <v>1964.3</v>
      </c>
    </row>
    <row r="199" spans="1:14">
      <c r="A199" s="548" t="s">
        <v>225</v>
      </c>
      <c r="B199" s="504" t="s">
        <v>186</v>
      </c>
      <c r="C199" s="315" t="s">
        <v>138</v>
      </c>
      <c r="D199" s="315" t="s">
        <v>184</v>
      </c>
      <c r="E199" s="315"/>
      <c r="F199" s="315"/>
      <c r="G199" s="450"/>
      <c r="H199" s="451"/>
      <c r="I199" s="452"/>
      <c r="J199" s="452"/>
      <c r="K199" s="316">
        <f t="shared" si="27"/>
        <v>653</v>
      </c>
      <c r="L199" s="316">
        <f t="shared" si="27"/>
        <v>424.3</v>
      </c>
      <c r="M199" s="316">
        <f t="shared" si="27"/>
        <v>653</v>
      </c>
      <c r="N199" s="549">
        <f>N200+N203</f>
        <v>1964.3</v>
      </c>
    </row>
    <row r="200" spans="1:14" ht="60" hidden="1">
      <c r="A200" s="529" t="s">
        <v>191</v>
      </c>
      <c r="B200" s="289" t="s">
        <v>489</v>
      </c>
      <c r="C200" s="290" t="s">
        <v>138</v>
      </c>
      <c r="D200" s="290" t="s">
        <v>184</v>
      </c>
      <c r="E200" s="437" t="s">
        <v>488</v>
      </c>
      <c r="F200" s="290"/>
      <c r="G200" s="450"/>
      <c r="H200" s="451"/>
      <c r="I200" s="452"/>
      <c r="J200" s="452"/>
      <c r="K200" s="319">
        <f>K202</f>
        <v>653</v>
      </c>
      <c r="L200" s="319">
        <f>L202</f>
        <v>424.3</v>
      </c>
      <c r="M200" s="319">
        <f>M202</f>
        <v>653</v>
      </c>
      <c r="N200" s="533">
        <f>N201</f>
        <v>0</v>
      </c>
    </row>
    <row r="201" spans="1:14" ht="24.75" hidden="1" customHeight="1">
      <c r="A201" s="539" t="s">
        <v>192</v>
      </c>
      <c r="B201" s="610" t="s">
        <v>340</v>
      </c>
      <c r="C201" s="361" t="s">
        <v>138</v>
      </c>
      <c r="D201" s="361" t="s">
        <v>184</v>
      </c>
      <c r="E201" s="361" t="s">
        <v>561</v>
      </c>
      <c r="F201" s="361" t="s">
        <v>339</v>
      </c>
      <c r="G201" s="349"/>
      <c r="H201" s="350"/>
      <c r="I201" s="351"/>
      <c r="J201" s="351"/>
      <c r="K201" s="328">
        <f>697-44</f>
        <v>653</v>
      </c>
      <c r="L201" s="328">
        <v>424.3</v>
      </c>
      <c r="M201" s="328">
        <v>653</v>
      </c>
      <c r="N201" s="545">
        <f>N202</f>
        <v>0</v>
      </c>
    </row>
    <row r="202" spans="1:14" ht="24.75" hidden="1" customHeight="1">
      <c r="A202" s="539" t="s">
        <v>363</v>
      </c>
      <c r="B202" s="249" t="s">
        <v>307</v>
      </c>
      <c r="C202" s="361" t="s">
        <v>138</v>
      </c>
      <c r="D202" s="361" t="s">
        <v>184</v>
      </c>
      <c r="E202" s="361" t="s">
        <v>561</v>
      </c>
      <c r="F202" s="361" t="s">
        <v>253</v>
      </c>
      <c r="G202" s="349"/>
      <c r="H202" s="350"/>
      <c r="I202" s="351"/>
      <c r="J202" s="351"/>
      <c r="K202" s="328">
        <f>697-44</f>
        <v>653</v>
      </c>
      <c r="L202" s="328">
        <v>424.3</v>
      </c>
      <c r="M202" s="328">
        <v>653</v>
      </c>
      <c r="N202" s="545">
        <v>0</v>
      </c>
    </row>
    <row r="203" spans="1:14" ht="16.5" customHeight="1">
      <c r="A203" s="590" t="s">
        <v>191</v>
      </c>
      <c r="B203" s="591" t="s">
        <v>565</v>
      </c>
      <c r="C203" s="467" t="s">
        <v>138</v>
      </c>
      <c r="D203" s="467" t="s">
        <v>184</v>
      </c>
      <c r="E203" s="468" t="s">
        <v>566</v>
      </c>
      <c r="F203" s="467"/>
      <c r="G203" s="592"/>
      <c r="H203" s="593"/>
      <c r="I203" s="594"/>
      <c r="J203" s="594"/>
      <c r="K203" s="595"/>
      <c r="L203" s="596"/>
      <c r="M203" s="596"/>
      <c r="N203" s="589">
        <f>N204+N206</f>
        <v>1964.3</v>
      </c>
    </row>
    <row r="204" spans="1:14" s="280" customFormat="1" ht="28.9" customHeight="1">
      <c r="A204" s="597" t="s">
        <v>192</v>
      </c>
      <c r="B204" s="598" t="s">
        <v>562</v>
      </c>
      <c r="C204" s="470" t="s">
        <v>138</v>
      </c>
      <c r="D204" s="470" t="s">
        <v>184</v>
      </c>
      <c r="E204" s="470" t="s">
        <v>566</v>
      </c>
      <c r="F204" s="470" t="s">
        <v>333</v>
      </c>
      <c r="G204" s="494" t="s">
        <v>77</v>
      </c>
      <c r="H204" s="495" t="e">
        <f>H205</f>
        <v>#REF!</v>
      </c>
      <c r="I204" s="495">
        <f>I205</f>
        <v>0</v>
      </c>
      <c r="J204" s="495" t="str">
        <f>J205</f>
        <v>12,7</v>
      </c>
      <c r="K204" s="496">
        <v>8250.9</v>
      </c>
      <c r="L204" s="495">
        <v>5168.5</v>
      </c>
      <c r="M204" s="495">
        <v>8250.9</v>
      </c>
      <c r="N204" s="599">
        <f>N205</f>
        <v>1370.5</v>
      </c>
    </row>
    <row r="205" spans="1:14" s="280" customFormat="1" ht="30" customHeight="1">
      <c r="A205" s="597" t="s">
        <v>363</v>
      </c>
      <c r="B205" s="598" t="s">
        <v>562</v>
      </c>
      <c r="C205" s="470" t="s">
        <v>138</v>
      </c>
      <c r="D205" s="470" t="s">
        <v>184</v>
      </c>
      <c r="E205" s="470" t="s">
        <v>566</v>
      </c>
      <c r="F205" s="470" t="s">
        <v>334</v>
      </c>
      <c r="G205" s="494" t="s">
        <v>77</v>
      </c>
      <c r="H205" s="495" t="e">
        <f>H207</f>
        <v>#REF!</v>
      </c>
      <c r="I205" s="495">
        <f>I207</f>
        <v>0</v>
      </c>
      <c r="J205" s="495" t="str">
        <f>J207</f>
        <v>12,7</v>
      </c>
      <c r="K205" s="496">
        <v>8250.9</v>
      </c>
      <c r="L205" s="495">
        <v>5168.5</v>
      </c>
      <c r="M205" s="495">
        <v>8250.9</v>
      </c>
      <c r="N205" s="599">
        <v>1370.5</v>
      </c>
    </row>
    <row r="206" spans="1:14" s="280" customFormat="1" ht="24.75" customHeight="1">
      <c r="A206" s="597" t="s">
        <v>597</v>
      </c>
      <c r="B206" s="611" t="s">
        <v>340</v>
      </c>
      <c r="C206" s="470" t="s">
        <v>138</v>
      </c>
      <c r="D206" s="470" t="s">
        <v>184</v>
      </c>
      <c r="E206" s="470" t="s">
        <v>566</v>
      </c>
      <c r="F206" s="470" t="s">
        <v>339</v>
      </c>
      <c r="G206" s="494" t="s">
        <v>77</v>
      </c>
      <c r="H206" s="495" t="e">
        <f>[2]роспись!H193</f>
        <v>#REF!</v>
      </c>
      <c r="I206" s="495"/>
      <c r="J206" s="495" t="s">
        <v>193</v>
      </c>
      <c r="K206" s="496" t="e">
        <f>K207+#REF!</f>
        <v>#REF!</v>
      </c>
      <c r="L206" s="496" t="e">
        <f>L207+#REF!</f>
        <v>#REF!</v>
      </c>
      <c r="M206" s="496" t="e">
        <f>M207+#REF!</f>
        <v>#REF!</v>
      </c>
      <c r="N206" s="531">
        <f>N207</f>
        <v>593.79999999999995</v>
      </c>
    </row>
    <row r="207" spans="1:14" s="280" customFormat="1" ht="24.75" customHeight="1" thickBot="1">
      <c r="A207" s="597" t="s">
        <v>598</v>
      </c>
      <c r="B207" s="598" t="s">
        <v>307</v>
      </c>
      <c r="C207" s="470" t="s">
        <v>138</v>
      </c>
      <c r="D207" s="470" t="s">
        <v>184</v>
      </c>
      <c r="E207" s="470" t="s">
        <v>566</v>
      </c>
      <c r="F207" s="470" t="s">
        <v>253</v>
      </c>
      <c r="G207" s="494" t="s">
        <v>77</v>
      </c>
      <c r="H207" s="495" t="e">
        <f>[2]роспись!H194</f>
        <v>#REF!</v>
      </c>
      <c r="I207" s="495"/>
      <c r="J207" s="495" t="s">
        <v>193</v>
      </c>
      <c r="K207" s="496" t="e">
        <f>#REF!+#REF!</f>
        <v>#REF!</v>
      </c>
      <c r="L207" s="496" t="e">
        <f>#REF!+#REF!</f>
        <v>#REF!</v>
      </c>
      <c r="M207" s="496" t="e">
        <f>#REF!+#REF!</f>
        <v>#REF!</v>
      </c>
      <c r="N207" s="531">
        <v>593.79999999999995</v>
      </c>
    </row>
    <row r="208" spans="1:14" ht="13.5" thickBot="1">
      <c r="A208" s="546" t="s">
        <v>226</v>
      </c>
      <c r="B208" s="382" t="s">
        <v>187</v>
      </c>
      <c r="C208" s="367" t="s">
        <v>138</v>
      </c>
      <c r="D208" s="367" t="s">
        <v>188</v>
      </c>
      <c r="E208" s="367"/>
      <c r="F208" s="367"/>
      <c r="G208" s="349"/>
      <c r="H208" s="350"/>
      <c r="I208" s="351"/>
      <c r="J208" s="351"/>
      <c r="K208" s="392">
        <f>K209</f>
        <v>766</v>
      </c>
      <c r="L208" s="392">
        <f>L209</f>
        <v>448.7</v>
      </c>
      <c r="M208" s="392">
        <f>M209</f>
        <v>766</v>
      </c>
      <c r="N208" s="547">
        <f>N209</f>
        <v>692.4</v>
      </c>
    </row>
    <row r="209" spans="1:14">
      <c r="A209" s="548" t="s">
        <v>73</v>
      </c>
      <c r="B209" s="504" t="s">
        <v>190</v>
      </c>
      <c r="C209" s="315" t="s">
        <v>138</v>
      </c>
      <c r="D209" s="315" t="s">
        <v>189</v>
      </c>
      <c r="E209" s="315"/>
      <c r="F209" s="315"/>
      <c r="G209" s="450"/>
      <c r="H209" s="451"/>
      <c r="I209" s="452"/>
      <c r="J209" s="452"/>
      <c r="K209" s="316">
        <f>K210+K213</f>
        <v>766</v>
      </c>
      <c r="L209" s="316">
        <f>L210+L213</f>
        <v>448.7</v>
      </c>
      <c r="M209" s="316">
        <f>M210+M213</f>
        <v>766</v>
      </c>
      <c r="N209" s="549">
        <f>N210+N213</f>
        <v>692.4</v>
      </c>
    </row>
    <row r="210" spans="1:14" ht="24">
      <c r="A210" s="529" t="s">
        <v>90</v>
      </c>
      <c r="B210" s="298" t="s">
        <v>492</v>
      </c>
      <c r="C210" s="290" t="s">
        <v>138</v>
      </c>
      <c r="D210" s="290" t="s">
        <v>189</v>
      </c>
      <c r="E210" s="290" t="s">
        <v>490</v>
      </c>
      <c r="F210" s="290"/>
      <c r="G210" s="450"/>
      <c r="H210" s="451"/>
      <c r="I210" s="452"/>
      <c r="J210" s="452"/>
      <c r="K210" s="319">
        <f>K212</f>
        <v>653.9</v>
      </c>
      <c r="L210" s="319">
        <f>L212</f>
        <v>388.9</v>
      </c>
      <c r="M210" s="319">
        <f>M212</f>
        <v>653.9</v>
      </c>
      <c r="N210" s="533">
        <f>N212</f>
        <v>692.4</v>
      </c>
    </row>
    <row r="211" spans="1:14" ht="27" customHeight="1">
      <c r="A211" s="524" t="s">
        <v>227</v>
      </c>
      <c r="B211" s="388" t="s">
        <v>340</v>
      </c>
      <c r="C211" s="293" t="s">
        <v>138</v>
      </c>
      <c r="D211" s="293" t="s">
        <v>189</v>
      </c>
      <c r="E211" s="293" t="s">
        <v>490</v>
      </c>
      <c r="F211" s="361" t="s">
        <v>339</v>
      </c>
      <c r="G211" s="349"/>
      <c r="H211" s="350"/>
      <c r="I211" s="351"/>
      <c r="J211" s="351"/>
      <c r="K211" s="321">
        <v>653.9</v>
      </c>
      <c r="L211" s="321">
        <v>388.9</v>
      </c>
      <c r="M211" s="321">
        <v>653.9</v>
      </c>
      <c r="N211" s="324">
        <f>N212</f>
        <v>692.4</v>
      </c>
    </row>
    <row r="212" spans="1:14" ht="29.25" customHeight="1" thickBot="1">
      <c r="A212" s="524" t="s">
        <v>364</v>
      </c>
      <c r="B212" s="249" t="s">
        <v>307</v>
      </c>
      <c r="C212" s="293" t="s">
        <v>138</v>
      </c>
      <c r="D212" s="293" t="s">
        <v>189</v>
      </c>
      <c r="E212" s="293" t="s">
        <v>490</v>
      </c>
      <c r="F212" s="361" t="s">
        <v>253</v>
      </c>
      <c r="G212" s="349"/>
      <c r="H212" s="350"/>
      <c r="I212" s="351"/>
      <c r="J212" s="351"/>
      <c r="K212" s="321">
        <v>653.9</v>
      </c>
      <c r="L212" s="321">
        <v>388.9</v>
      </c>
      <c r="M212" s="321">
        <v>653.9</v>
      </c>
      <c r="N212" s="324">
        <v>692.4</v>
      </c>
    </row>
    <row r="213" spans="1:14" ht="24.75" hidden="1" thickBot="1">
      <c r="A213" s="529" t="s">
        <v>274</v>
      </c>
      <c r="B213" s="588" t="s">
        <v>275</v>
      </c>
      <c r="C213" s="290" t="s">
        <v>138</v>
      </c>
      <c r="D213" s="290" t="s">
        <v>189</v>
      </c>
      <c r="E213" s="290" t="s">
        <v>491</v>
      </c>
      <c r="F213" s="290"/>
      <c r="G213" s="450"/>
      <c r="H213" s="451"/>
      <c r="I213" s="452"/>
      <c r="J213" s="452"/>
      <c r="K213" s="464">
        <f>K215</f>
        <v>112.1</v>
      </c>
      <c r="L213" s="464">
        <f>L215</f>
        <v>59.8</v>
      </c>
      <c r="M213" s="464">
        <f>M215</f>
        <v>112.1</v>
      </c>
      <c r="N213" s="465">
        <f>N215</f>
        <v>0</v>
      </c>
    </row>
    <row r="214" spans="1:14" ht="36" hidden="1" customHeight="1">
      <c r="A214" s="539" t="s">
        <v>310</v>
      </c>
      <c r="B214" s="388" t="s">
        <v>340</v>
      </c>
      <c r="C214" s="361" t="s">
        <v>138</v>
      </c>
      <c r="D214" s="361" t="s">
        <v>189</v>
      </c>
      <c r="E214" s="293" t="s">
        <v>491</v>
      </c>
      <c r="F214" s="361" t="s">
        <v>339</v>
      </c>
      <c r="G214" s="349"/>
      <c r="H214" s="350"/>
      <c r="I214" s="351"/>
      <c r="J214" s="351"/>
      <c r="K214" s="328">
        <v>112.1</v>
      </c>
      <c r="L214" s="328">
        <v>59.8</v>
      </c>
      <c r="M214" s="328">
        <v>112.1</v>
      </c>
      <c r="N214" s="331">
        <f>N215</f>
        <v>0</v>
      </c>
    </row>
    <row r="215" spans="1:14" ht="28.5" hidden="1" customHeight="1" thickBot="1">
      <c r="A215" s="539" t="s">
        <v>365</v>
      </c>
      <c r="B215" s="249" t="s">
        <v>307</v>
      </c>
      <c r="C215" s="361" t="s">
        <v>138</v>
      </c>
      <c r="D215" s="361" t="s">
        <v>189</v>
      </c>
      <c r="E215" s="293" t="s">
        <v>491</v>
      </c>
      <c r="F215" s="361" t="s">
        <v>253</v>
      </c>
      <c r="G215" s="349"/>
      <c r="H215" s="350"/>
      <c r="I215" s="351"/>
      <c r="J215" s="351"/>
      <c r="K215" s="328">
        <v>112.1</v>
      </c>
      <c r="L215" s="328">
        <v>59.8</v>
      </c>
      <c r="M215" s="328">
        <v>112.1</v>
      </c>
      <c r="N215" s="331">
        <v>0</v>
      </c>
    </row>
    <row r="216" spans="1:14" ht="15" thickBot="1">
      <c r="A216" s="608"/>
      <c r="B216" s="505" t="s">
        <v>36</v>
      </c>
      <c r="C216" s="505"/>
      <c r="D216" s="506"/>
      <c r="E216" s="506"/>
      <c r="F216" s="506"/>
      <c r="G216" s="507"/>
      <c r="H216" s="508"/>
      <c r="I216" s="509"/>
      <c r="J216" s="509"/>
      <c r="K216" s="510" t="e">
        <f>K9+K35</f>
        <v>#REF!</v>
      </c>
      <c r="L216" s="510" t="e">
        <f>L9+L35</f>
        <v>#REF!</v>
      </c>
      <c r="M216" s="510" t="e">
        <f>M9+M35</f>
        <v>#REF!</v>
      </c>
      <c r="N216" s="511">
        <f>N9+N35+N31</f>
        <v>126034.20000000001</v>
      </c>
    </row>
    <row r="218" spans="1:14">
      <c r="N218" s="242"/>
    </row>
    <row r="219" spans="1:14">
      <c r="N219" s="108"/>
    </row>
    <row r="221" spans="1:14">
      <c r="N221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tabSelected="1" workbookViewId="0">
      <selection activeCell="I19" sqref="I19"/>
    </sheetView>
  </sheetViews>
  <sheetFormatPr defaultColWidth="9.140625" defaultRowHeight="12.75"/>
  <cols>
    <col min="1" max="1" width="37.7109375" style="115" customWidth="1"/>
    <col min="2" max="2" width="46.85546875" style="115" customWidth="1"/>
    <col min="3" max="3" width="21.42578125" style="115" customWidth="1"/>
    <col min="4" max="16384" width="9.140625" style="115"/>
  </cols>
  <sheetData>
    <row r="1" spans="1:10" ht="25.5">
      <c r="A1" s="240"/>
      <c r="B1" s="282"/>
      <c r="C1" s="283" t="s">
        <v>605</v>
      </c>
    </row>
    <row r="2" spans="1:10" ht="12.75" customHeight="1">
      <c r="A2" s="284"/>
      <c r="B2" s="284"/>
      <c r="C2" s="285" t="s">
        <v>599</v>
      </c>
    </row>
    <row r="3" spans="1:10">
      <c r="A3" s="117"/>
      <c r="B3" s="117"/>
      <c r="C3" s="286"/>
      <c r="D3" s="117"/>
      <c r="E3" s="117"/>
      <c r="F3" s="117"/>
      <c r="G3" s="117"/>
      <c r="H3" s="117"/>
      <c r="I3" s="117"/>
      <c r="J3" s="117"/>
    </row>
    <row r="4" spans="1:10">
      <c r="A4" s="281"/>
      <c r="B4" s="619"/>
      <c r="C4" s="619"/>
      <c r="D4" s="117"/>
      <c r="E4" s="117"/>
      <c r="F4" s="117"/>
      <c r="G4" s="117"/>
      <c r="H4" s="117"/>
      <c r="I4" s="117"/>
      <c r="J4" s="117"/>
    </row>
    <row r="5" spans="1:10" ht="15.75">
      <c r="A5" s="621" t="s">
        <v>606</v>
      </c>
      <c r="B5" s="621"/>
      <c r="C5" s="621"/>
    </row>
    <row r="6" spans="1:10" ht="15.75">
      <c r="A6" s="621" t="s">
        <v>607</v>
      </c>
      <c r="B6" s="621"/>
      <c r="C6" s="621"/>
    </row>
    <row r="7" spans="1:10" ht="15.75">
      <c r="A7" s="621" t="s">
        <v>608</v>
      </c>
      <c r="B7" s="621"/>
      <c r="C7" s="621"/>
    </row>
    <row r="8" spans="1:10" ht="15">
      <c r="A8" s="622" t="s">
        <v>609</v>
      </c>
      <c r="B8" s="622"/>
      <c r="C8" s="622"/>
    </row>
    <row r="9" spans="1:10" ht="14.25">
      <c r="A9" s="287" t="s">
        <v>610</v>
      </c>
      <c r="B9" s="287" t="s">
        <v>611</v>
      </c>
      <c r="C9" s="287" t="s">
        <v>612</v>
      </c>
    </row>
    <row r="10" spans="1:10" ht="14.25">
      <c r="A10" s="623" t="s">
        <v>613</v>
      </c>
      <c r="B10" s="623"/>
      <c r="C10" s="287"/>
    </row>
    <row r="11" spans="1:10" ht="45" customHeight="1">
      <c r="A11" s="627" t="s">
        <v>614</v>
      </c>
      <c r="B11" s="627" t="s">
        <v>615</v>
      </c>
      <c r="C11" s="624">
        <f>C16+C12</f>
        <v>8503.0000000000146</v>
      </c>
    </row>
    <row r="12" spans="1:10" ht="33" customHeight="1">
      <c r="A12" s="627" t="s">
        <v>616</v>
      </c>
      <c r="B12" s="627" t="s">
        <v>617</v>
      </c>
      <c r="C12" s="625">
        <f>C13</f>
        <v>-117531.2</v>
      </c>
    </row>
    <row r="13" spans="1:10" ht="30.75" customHeight="1">
      <c r="A13" s="628" t="s">
        <v>618</v>
      </c>
      <c r="B13" s="628" t="s">
        <v>619</v>
      </c>
      <c r="C13" s="626">
        <f>C14</f>
        <v>-117531.2</v>
      </c>
    </row>
    <row r="14" spans="1:10" ht="45" customHeight="1">
      <c r="A14" s="628" t="s">
        <v>620</v>
      </c>
      <c r="B14" s="628" t="s">
        <v>621</v>
      </c>
      <c r="C14" s="626">
        <f>C15</f>
        <v>-117531.2</v>
      </c>
    </row>
    <row r="15" spans="1:10" ht="52.5" customHeight="1">
      <c r="A15" s="628" t="s">
        <v>622</v>
      </c>
      <c r="B15" s="628" t="s">
        <v>623</v>
      </c>
      <c r="C15" s="626">
        <f>-'[3]доходы 2020'!J50</f>
        <v>-117531.2</v>
      </c>
    </row>
    <row r="16" spans="1:10" ht="37.5" customHeight="1">
      <c r="A16" s="627" t="s">
        <v>624</v>
      </c>
      <c r="B16" s="627" t="s">
        <v>625</v>
      </c>
      <c r="C16" s="625">
        <f>C17</f>
        <v>126034.20000000001</v>
      </c>
    </row>
    <row r="17" spans="1:3" ht="45" customHeight="1">
      <c r="A17" s="628" t="s">
        <v>626</v>
      </c>
      <c r="B17" s="628" t="s">
        <v>627</v>
      </c>
      <c r="C17" s="626">
        <f>C18</f>
        <v>126034.20000000001</v>
      </c>
    </row>
    <row r="18" spans="1:3" ht="45" customHeight="1">
      <c r="A18" s="628" t="s">
        <v>628</v>
      </c>
      <c r="B18" s="628" t="s">
        <v>629</v>
      </c>
      <c r="C18" s="626">
        <f>C19</f>
        <v>126034.20000000001</v>
      </c>
    </row>
    <row r="19" spans="1:3" ht="63.75" customHeight="1">
      <c r="A19" s="628" t="s">
        <v>630</v>
      </c>
      <c r="B19" s="628" t="s">
        <v>631</v>
      </c>
      <c r="C19" s="626">
        <f>'Вед. 2020 (прил 4)'!N216</f>
        <v>126034.20000000001</v>
      </c>
    </row>
    <row r="20" spans="1:3" ht="14.25">
      <c r="A20" s="629" t="s">
        <v>632</v>
      </c>
      <c r="B20" s="629"/>
      <c r="C20" s="625">
        <f>C16+C12</f>
        <v>8503.0000000000146</v>
      </c>
    </row>
    <row r="21" spans="1:3" ht="14.25">
      <c r="A21" s="630" t="s">
        <v>633</v>
      </c>
      <c r="B21" s="630"/>
      <c r="C21" s="288">
        <f>C20</f>
        <v>8503.0000000000146</v>
      </c>
    </row>
  </sheetData>
  <mergeCells count="8">
    <mergeCell ref="A20:B20"/>
    <mergeCell ref="A21:B21"/>
    <mergeCell ref="B4:C4"/>
    <mergeCell ref="A5:C5"/>
    <mergeCell ref="A6:C6"/>
    <mergeCell ref="A7:C7"/>
    <mergeCell ref="A8:C8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1Р.</vt:lpstr>
      <vt:lpstr>доходы 2016</vt:lpstr>
      <vt:lpstr>Прилож 2</vt:lpstr>
      <vt:lpstr>Функц.2020 (прил 3) </vt:lpstr>
      <vt:lpstr>Вед. 2020 (прил 4)</vt:lpstr>
      <vt:lpstr>приложение 5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Глава</cp:lastModifiedBy>
  <cp:lastPrinted>2020-03-02T11:47:49Z</cp:lastPrinted>
  <dcterms:created xsi:type="dcterms:W3CDTF">1999-12-27T10:35:15Z</dcterms:created>
  <dcterms:modified xsi:type="dcterms:W3CDTF">2020-03-02T11:48:35Z</dcterms:modified>
</cp:coreProperties>
</file>