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20" yWindow="-360" windowWidth="11205" windowHeight="10920" tabRatio="865" firstSheet="2" activeTab="4"/>
  </bookViews>
  <sheets>
    <sheet name="1Р." sheetId="59" state="hidden" r:id="rId1"/>
    <sheet name="доходы 2016" sheetId="75" state="hidden" r:id="rId2"/>
    <sheet name="Прилож 2" sheetId="114" r:id="rId3"/>
    <sheet name="Функц.2019 (прил 3) " sheetId="113" r:id="rId4"/>
    <sheet name="Вед. 2019 (прил 4)" sheetId="110" r:id="rId5"/>
  </sheets>
  <externalReferences>
    <externalReference r:id="rId6"/>
    <externalReference r:id="rId7"/>
  </externalReferences>
  <definedNames>
    <definedName name="_xlnm.Print_Titles" localSheetId="1">'доходы 2016'!$8:$8</definedName>
    <definedName name="_xlnm.Print_Area" localSheetId="0">'1Р.'!$A$1:$H$65</definedName>
  </definedNames>
  <calcPr calcId="125725"/>
</workbook>
</file>

<file path=xl/calcChain.xml><?xml version="1.0" encoding="utf-8"?>
<calcChain xmlns="http://schemas.openxmlformats.org/spreadsheetml/2006/main">
  <c r="L37" i="113"/>
  <c r="G47" i="110"/>
  <c r="G50"/>
  <c r="G48" s="1"/>
  <c r="G184" l="1"/>
  <c r="G182" s="1"/>
  <c r="G180"/>
  <c r="G178" s="1"/>
  <c r="J28" i="114" s="1"/>
  <c r="G154" i="110"/>
  <c r="G140"/>
  <c r="G157"/>
  <c r="G130"/>
  <c r="G127"/>
  <c r="G124"/>
  <c r="G175"/>
  <c r="G200"/>
  <c r="G172"/>
  <c r="G191"/>
  <c r="L154" i="113"/>
  <c r="L153" s="1"/>
  <c r="L152" s="1"/>
  <c r="G73" i="110"/>
  <c r="G162"/>
  <c r="G161" s="1"/>
  <c r="G70"/>
  <c r="G181" l="1"/>
  <c r="J29" i="114"/>
  <c r="G45" i="110"/>
  <c r="G137"/>
  <c r="G134"/>
  <c r="G114"/>
  <c r="G57" l="1"/>
  <c r="G42" l="1"/>
  <c r="G26"/>
  <c r="G19"/>
  <c r="L163" i="113" l="1"/>
  <c r="L162" s="1"/>
  <c r="L161" s="1"/>
  <c r="L121"/>
  <c r="L120" s="1"/>
  <c r="L119" s="1"/>
  <c r="L50"/>
  <c r="L49" s="1"/>
  <c r="L48" s="1"/>
  <c r="G34" i="110" l="1"/>
  <c r="G33" s="1"/>
  <c r="J13" i="114" l="1"/>
  <c r="G32" i="110"/>
  <c r="G171"/>
  <c r="G170"/>
  <c r="G129" l="1"/>
  <c r="G128" s="1"/>
  <c r="G133" l="1"/>
  <c r="L98" i="113" l="1"/>
  <c r="L97" s="1"/>
  <c r="L96" s="1"/>
  <c r="G106" i="110"/>
  <c r="G105" s="1"/>
  <c r="L22" i="113" l="1"/>
  <c r="L21" s="1"/>
  <c r="L41"/>
  <c r="L40" s="1"/>
  <c r="L39" s="1"/>
  <c r="G52" i="110"/>
  <c r="G51" s="1"/>
  <c r="G17" l="1"/>
  <c r="G22"/>
  <c r="G25"/>
  <c r="G24" s="1"/>
  <c r="L118" i="113" l="1"/>
  <c r="G126" i="110"/>
  <c r="G125"/>
  <c r="L180" i="113"/>
  <c r="L179" s="1"/>
  <c r="L178" s="1"/>
  <c r="G187" i="110"/>
  <c r="G186" s="1"/>
  <c r="L70" i="113"/>
  <c r="L69" s="1"/>
  <c r="L68" s="1"/>
  <c r="G78" i="110"/>
  <c r="G77" s="1"/>
  <c r="L151" i="113" l="1"/>
  <c r="L117"/>
  <c r="L116" s="1"/>
  <c r="L115" l="1"/>
  <c r="L82"/>
  <c r="L81" s="1"/>
  <c r="L80" s="1"/>
  <c r="G90" i="110"/>
  <c r="G89" s="1"/>
  <c r="L90" i="113" l="1"/>
  <c r="G58" i="110" l="1"/>
  <c r="G112" l="1"/>
  <c r="J20" i="114"/>
  <c r="J21"/>
  <c r="J25"/>
  <c r="J32"/>
  <c r="J34"/>
  <c r="L13" i="113"/>
  <c r="L18"/>
  <c r="L20"/>
  <c r="L25"/>
  <c r="L30"/>
  <c r="L33"/>
  <c r="L35"/>
  <c r="L38"/>
  <c r="L36" s="1"/>
  <c r="L85"/>
  <c r="L45"/>
  <c r="L47"/>
  <c r="L54"/>
  <c r="L61"/>
  <c r="L67"/>
  <c r="L58"/>
  <c r="L73"/>
  <c r="L76"/>
  <c r="L79"/>
  <c r="L93"/>
  <c r="L101"/>
  <c r="L105"/>
  <c r="L103" s="1"/>
  <c r="L109"/>
  <c r="L125"/>
  <c r="L128"/>
  <c r="L131"/>
  <c r="L135"/>
  <c r="L138"/>
  <c r="L141"/>
  <c r="L145"/>
  <c r="L148"/>
  <c r="L159"/>
  <c r="L166"/>
  <c r="L171"/>
  <c r="L169" s="1"/>
  <c r="L175"/>
  <c r="L183"/>
  <c r="L187"/>
  <c r="L192"/>
  <c r="L173" l="1"/>
  <c r="L172" s="1"/>
  <c r="L16"/>
  <c r="L17"/>
  <c r="G56" i="110" l="1"/>
  <c r="L34" i="113"/>
  <c r="G207" i="110"/>
  <c r="G206"/>
  <c r="G203"/>
  <c r="G199"/>
  <c r="G198"/>
  <c r="G197" s="1"/>
  <c r="G196" s="1"/>
  <c r="G194"/>
  <c r="G193"/>
  <c r="G192" s="1"/>
  <c r="G190"/>
  <c r="G189"/>
  <c r="G183"/>
  <c r="G179"/>
  <c r="G174"/>
  <c r="G173"/>
  <c r="G169" s="1"/>
  <c r="J26" i="114" s="1"/>
  <c r="G167" i="110"/>
  <c r="G166"/>
  <c r="G159"/>
  <c r="G158"/>
  <c r="G156"/>
  <c r="G155"/>
  <c r="G153"/>
  <c r="G152"/>
  <c r="G151" s="1"/>
  <c r="G149"/>
  <c r="G148"/>
  <c r="G146"/>
  <c r="G145"/>
  <c r="G143"/>
  <c r="G142"/>
  <c r="G139"/>
  <c r="G138" s="1"/>
  <c r="G136"/>
  <c r="G135" s="1"/>
  <c r="G132"/>
  <c r="G123"/>
  <c r="G122" s="1"/>
  <c r="G121" s="1"/>
  <c r="G117"/>
  <c r="G111"/>
  <c r="G113"/>
  <c r="G109"/>
  <c r="G165" l="1"/>
  <c r="G164" s="1"/>
  <c r="G185"/>
  <c r="G131"/>
  <c r="G108"/>
  <c r="G116"/>
  <c r="G115" s="1"/>
  <c r="G202"/>
  <c r="J36" i="114"/>
  <c r="J35" s="1"/>
  <c r="L197" i="113"/>
  <c r="L195" s="1"/>
  <c r="L194" s="1"/>
  <c r="L193" s="1"/>
  <c r="G204" i="110"/>
  <c r="G141"/>
  <c r="G177"/>
  <c r="G101"/>
  <c r="G100" s="1"/>
  <c r="G98"/>
  <c r="G97" s="1"/>
  <c r="G87"/>
  <c r="G86"/>
  <c r="G84"/>
  <c r="G83"/>
  <c r="G81"/>
  <c r="G80"/>
  <c r="G29"/>
  <c r="G28"/>
  <c r="G27" s="1"/>
  <c r="G75"/>
  <c r="G74"/>
  <c r="L64" i="113"/>
  <c r="G72" i="110"/>
  <c r="G71"/>
  <c r="G69"/>
  <c r="G68"/>
  <c r="G66"/>
  <c r="G65"/>
  <c r="G62"/>
  <c r="G61"/>
  <c r="G60" s="1"/>
  <c r="J14" i="114" s="1"/>
  <c r="G55" i="110"/>
  <c r="G54" s="1"/>
  <c r="G93"/>
  <c r="G46"/>
  <c r="G44"/>
  <c r="G41"/>
  <c r="G40"/>
  <c r="G20"/>
  <c r="G18"/>
  <c r="G13"/>
  <c r="K198" i="113"/>
  <c r="J198"/>
  <c r="I198"/>
  <c r="K195"/>
  <c r="J195"/>
  <c r="J194" s="1"/>
  <c r="J193" s="1"/>
  <c r="I195"/>
  <c r="I192"/>
  <c r="L191"/>
  <c r="I191"/>
  <c r="L190"/>
  <c r="K190"/>
  <c r="J190"/>
  <c r="I190"/>
  <c r="I189" s="1"/>
  <c r="I188" s="1"/>
  <c r="L189"/>
  <c r="L188" s="1"/>
  <c r="K189"/>
  <c r="J189"/>
  <c r="K188"/>
  <c r="J188"/>
  <c r="L186"/>
  <c r="L185"/>
  <c r="L184" s="1"/>
  <c r="K185"/>
  <c r="J185"/>
  <c r="I185"/>
  <c r="L182"/>
  <c r="L181"/>
  <c r="K181"/>
  <c r="K177" s="1"/>
  <c r="J181"/>
  <c r="I181"/>
  <c r="I177" s="1"/>
  <c r="J177"/>
  <c r="I175"/>
  <c r="I172" s="1"/>
  <c r="L174"/>
  <c r="I174"/>
  <c r="K172"/>
  <c r="J172"/>
  <c r="I171"/>
  <c r="L170"/>
  <c r="I170"/>
  <c r="L168"/>
  <c r="K169"/>
  <c r="J169"/>
  <c r="I169"/>
  <c r="L165"/>
  <c r="L164"/>
  <c r="L160" s="1"/>
  <c r="K164"/>
  <c r="K160" s="1"/>
  <c r="J164"/>
  <c r="I164"/>
  <c r="I160" s="1"/>
  <c r="H160"/>
  <c r="H151" s="1"/>
  <c r="G160"/>
  <c r="G151" s="1"/>
  <c r="H159"/>
  <c r="G159"/>
  <c r="G150" s="1"/>
  <c r="F159"/>
  <c r="L158"/>
  <c r="H158"/>
  <c r="G158"/>
  <c r="F158"/>
  <c r="L157"/>
  <c r="L156" s="1"/>
  <c r="F157"/>
  <c r="L150"/>
  <c r="L149"/>
  <c r="K149"/>
  <c r="J149"/>
  <c r="I149"/>
  <c r="H148"/>
  <c r="H146" s="1"/>
  <c r="H145" s="1"/>
  <c r="G148"/>
  <c r="F148"/>
  <c r="F147" s="1"/>
  <c r="L147"/>
  <c r="H147"/>
  <c r="G147"/>
  <c r="L146"/>
  <c r="K146"/>
  <c r="J146"/>
  <c r="G146"/>
  <c r="I145"/>
  <c r="I143" s="1"/>
  <c r="L144"/>
  <c r="I144"/>
  <c r="L143"/>
  <c r="K143"/>
  <c r="J143"/>
  <c r="F143"/>
  <c r="H142"/>
  <c r="G142"/>
  <c r="L140"/>
  <c r="L139"/>
  <c r="K139"/>
  <c r="J139"/>
  <c r="I139"/>
  <c r="L137"/>
  <c r="L136"/>
  <c r="K136"/>
  <c r="J136"/>
  <c r="I136"/>
  <c r="F135"/>
  <c r="F133" s="1"/>
  <c r="L134"/>
  <c r="F134"/>
  <c r="L133"/>
  <c r="K133"/>
  <c r="J133"/>
  <c r="I133"/>
  <c r="H133"/>
  <c r="G133"/>
  <c r="L130"/>
  <c r="L129"/>
  <c r="K129"/>
  <c r="J129"/>
  <c r="I129"/>
  <c r="H128"/>
  <c r="G128"/>
  <c r="F128"/>
  <c r="L127"/>
  <c r="H127"/>
  <c r="G127"/>
  <c r="F127"/>
  <c r="L126"/>
  <c r="K126"/>
  <c r="J126"/>
  <c r="I126"/>
  <c r="F125"/>
  <c r="L124"/>
  <c r="L123" s="1"/>
  <c r="F124"/>
  <c r="K123"/>
  <c r="J123"/>
  <c r="I123"/>
  <c r="H123"/>
  <c r="H122" s="1"/>
  <c r="G123"/>
  <c r="F115"/>
  <c r="F114" s="1"/>
  <c r="H115"/>
  <c r="H114" s="1"/>
  <c r="G115"/>
  <c r="G114" s="1"/>
  <c r="L114"/>
  <c r="L113" s="1"/>
  <c r="L112" s="1"/>
  <c r="K113"/>
  <c r="J113"/>
  <c r="I113"/>
  <c r="F113"/>
  <c r="F112" s="1"/>
  <c r="H112"/>
  <c r="G112"/>
  <c r="I109"/>
  <c r="F109"/>
  <c r="F107" s="1"/>
  <c r="L108"/>
  <c r="I108"/>
  <c r="F108"/>
  <c r="H107"/>
  <c r="G107"/>
  <c r="F106"/>
  <c r="I105"/>
  <c r="F105"/>
  <c r="F103" s="1"/>
  <c r="L104"/>
  <c r="I104"/>
  <c r="F104"/>
  <c r="K103"/>
  <c r="K91" s="1"/>
  <c r="J103"/>
  <c r="J102" s="1"/>
  <c r="H103"/>
  <c r="G103"/>
  <c r="F102"/>
  <c r="F93" s="1"/>
  <c r="F90" s="1"/>
  <c r="I101"/>
  <c r="I99" s="1"/>
  <c r="I95" s="1"/>
  <c r="F101"/>
  <c r="F99" s="1"/>
  <c r="L100"/>
  <c r="I100"/>
  <c r="F100"/>
  <c r="K99"/>
  <c r="K95" s="1"/>
  <c r="J99"/>
  <c r="H99"/>
  <c r="G99"/>
  <c r="F95"/>
  <c r="H93"/>
  <c r="H90" s="1"/>
  <c r="G93"/>
  <c r="G90" s="1"/>
  <c r="L92"/>
  <c r="L91" s="1"/>
  <c r="H92"/>
  <c r="G92"/>
  <c r="F92"/>
  <c r="F91"/>
  <c r="F77" s="1"/>
  <c r="L89"/>
  <c r="L88" s="1"/>
  <c r="K88"/>
  <c r="J88"/>
  <c r="I88"/>
  <c r="F88"/>
  <c r="H87"/>
  <c r="G87"/>
  <c r="F87"/>
  <c r="L78"/>
  <c r="L77"/>
  <c r="K77"/>
  <c r="J77"/>
  <c r="I77"/>
  <c r="H77"/>
  <c r="G77"/>
  <c r="L75"/>
  <c r="L74"/>
  <c r="K74"/>
  <c r="J74"/>
  <c r="I74"/>
  <c r="G74"/>
  <c r="L72"/>
  <c r="L71"/>
  <c r="K71"/>
  <c r="J71"/>
  <c r="I71"/>
  <c r="L57"/>
  <c r="L56"/>
  <c r="K56"/>
  <c r="J56"/>
  <c r="I56"/>
  <c r="H56"/>
  <c r="H64" s="1"/>
  <c r="H63" s="1"/>
  <c r="G56"/>
  <c r="F56"/>
  <c r="F64" s="1"/>
  <c r="L66"/>
  <c r="L65"/>
  <c r="K65"/>
  <c r="J65"/>
  <c r="I65"/>
  <c r="H65"/>
  <c r="G65"/>
  <c r="F65"/>
  <c r="G64"/>
  <c r="G63" s="1"/>
  <c r="L142" l="1"/>
  <c r="G104" i="110"/>
  <c r="G103" s="1"/>
  <c r="L196" i="113"/>
  <c r="L177"/>
  <c r="J31" i="114" s="1"/>
  <c r="L176" i="113"/>
  <c r="H155"/>
  <c r="I142"/>
  <c r="J160"/>
  <c r="J157" s="1"/>
  <c r="L122"/>
  <c r="F146"/>
  <c r="F145" s="1"/>
  <c r="F144" s="1"/>
  <c r="F123"/>
  <c r="G122"/>
  <c r="G132"/>
  <c r="G126" s="1"/>
  <c r="I132"/>
  <c r="K132"/>
  <c r="H150"/>
  <c r="H156"/>
  <c r="F150"/>
  <c r="G43" i="110"/>
  <c r="G39" s="1"/>
  <c r="G38" s="1"/>
  <c r="J132" i="113"/>
  <c r="H132"/>
  <c r="H126" s="1"/>
  <c r="I194"/>
  <c r="I193" s="1"/>
  <c r="K112"/>
  <c r="H110"/>
  <c r="G110" s="1"/>
  <c r="K194"/>
  <c r="K193" s="1"/>
  <c r="I87"/>
  <c r="I86" s="1"/>
  <c r="K87"/>
  <c r="J87"/>
  <c r="J86" s="1"/>
  <c r="G89"/>
  <c r="I168"/>
  <c r="I167" s="1"/>
  <c r="I184"/>
  <c r="I176" s="1"/>
  <c r="H86"/>
  <c r="J95"/>
  <c r="H144"/>
  <c r="J142"/>
  <c r="J168"/>
  <c r="J167" s="1"/>
  <c r="K168"/>
  <c r="K167" s="1"/>
  <c r="J112"/>
  <c r="I112" s="1"/>
  <c r="K142"/>
  <c r="G86"/>
  <c r="H89"/>
  <c r="J91"/>
  <c r="J122"/>
  <c r="I122" s="1"/>
  <c r="G155"/>
  <c r="K184"/>
  <c r="J184" s="1"/>
  <c r="L63"/>
  <c r="F63"/>
  <c r="H74"/>
  <c r="H61" s="1"/>
  <c r="G61" s="1"/>
  <c r="G60" s="1"/>
  <c r="L99"/>
  <c r="L95" s="1"/>
  <c r="J19" i="114" s="1"/>
  <c r="K102" i="113"/>
  <c r="I103"/>
  <c r="G145"/>
  <c r="G144" s="1"/>
  <c r="G156"/>
  <c r="K157"/>
  <c r="G96" i="110"/>
  <c r="J17" i="114" s="1"/>
  <c r="L87" i="113"/>
  <c r="L86" s="1"/>
  <c r="G16" i="110"/>
  <c r="K156" i="113"/>
  <c r="L155"/>
  <c r="G201" i="110"/>
  <c r="G15"/>
  <c r="J11" i="114" s="1"/>
  <c r="G92" i="110"/>
  <c r="G64" s="1"/>
  <c r="J15" i="114" s="1"/>
  <c r="L107" i="113"/>
  <c r="L106" s="1"/>
  <c r="G120" i="110"/>
  <c r="J23" i="114" s="1"/>
  <c r="L167" i="113"/>
  <c r="G176" i="110"/>
  <c r="K122" i="113"/>
  <c r="L102"/>
  <c r="F86"/>
  <c r="F110"/>
  <c r="F160"/>
  <c r="G12" i="110"/>
  <c r="G10" s="1"/>
  <c r="L132" i="113"/>
  <c r="F142"/>
  <c r="F132" s="1"/>
  <c r="F126" s="1"/>
  <c r="F74"/>
  <c r="F89"/>
  <c r="I155"/>
  <c r="I157"/>
  <c r="K155"/>
  <c r="J156"/>
  <c r="I156" s="1"/>
  <c r="L62"/>
  <c r="K62"/>
  <c r="J62"/>
  <c r="I62"/>
  <c r="H62" s="1"/>
  <c r="G62"/>
  <c r="F62" s="1"/>
  <c r="L60"/>
  <c r="L59"/>
  <c r="K59"/>
  <c r="J59"/>
  <c r="I59"/>
  <c r="H54"/>
  <c r="G54"/>
  <c r="F54"/>
  <c r="L53"/>
  <c r="H53"/>
  <c r="G53"/>
  <c r="F53"/>
  <c r="L52"/>
  <c r="K52"/>
  <c r="J52"/>
  <c r="I52"/>
  <c r="L51"/>
  <c r="K51"/>
  <c r="J51"/>
  <c r="I51"/>
  <c r="H51"/>
  <c r="G51"/>
  <c r="F51"/>
  <c r="L46"/>
  <c r="L44"/>
  <c r="K42"/>
  <c r="J42"/>
  <c r="I42"/>
  <c r="K85"/>
  <c r="J85"/>
  <c r="I85"/>
  <c r="F85"/>
  <c r="L84"/>
  <c r="K84" s="1"/>
  <c r="J84"/>
  <c r="F84"/>
  <c r="L83" s="1"/>
  <c r="J83"/>
  <c r="I83"/>
  <c r="K38" s="1"/>
  <c r="F38"/>
  <c r="K35"/>
  <c r="J35"/>
  <c r="J31" s="1"/>
  <c r="I35"/>
  <c r="I31" s="1"/>
  <c r="F35"/>
  <c r="F33" s="1"/>
  <c r="F32" s="1"/>
  <c r="K34"/>
  <c r="J34"/>
  <c r="F34"/>
  <c r="L32"/>
  <c r="H33"/>
  <c r="H32" s="1"/>
  <c r="G33"/>
  <c r="G32" s="1"/>
  <c r="K31"/>
  <c r="F31"/>
  <c r="F30" s="1"/>
  <c r="F29" s="1"/>
  <c r="H30"/>
  <c r="H29" s="1"/>
  <c r="G30"/>
  <c r="G29" s="1"/>
  <c r="L29"/>
  <c r="L28"/>
  <c r="K28"/>
  <c r="J28"/>
  <c r="I28"/>
  <c r="N27"/>
  <c r="L55" l="1"/>
  <c r="G95" i="110"/>
  <c r="J155" i="113"/>
  <c r="F122"/>
  <c r="H60"/>
  <c r="G119" i="110"/>
  <c r="I55" i="113"/>
  <c r="K55"/>
  <c r="J55" s="1"/>
  <c r="K86"/>
  <c r="K176"/>
  <c r="J176" s="1"/>
  <c r="G59"/>
  <c r="I34"/>
  <c r="J38"/>
  <c r="J110"/>
  <c r="I110" s="1"/>
  <c r="I107" s="1"/>
  <c r="I102"/>
  <c r="I91"/>
  <c r="I84"/>
  <c r="H59"/>
  <c r="I38"/>
  <c r="L94"/>
  <c r="L111"/>
  <c r="L110" s="1"/>
  <c r="K110" s="1"/>
  <c r="K107" s="1"/>
  <c r="L43"/>
  <c r="L42" s="1"/>
  <c r="F155"/>
  <c r="F151"/>
  <c r="F156"/>
  <c r="G11" i="110"/>
  <c r="J10" i="114" s="1"/>
  <c r="F61" i="113"/>
  <c r="F60" s="1"/>
  <c r="L31"/>
  <c r="L26" s="1"/>
  <c r="K27"/>
  <c r="J27"/>
  <c r="I27"/>
  <c r="J26"/>
  <c r="I26" s="1"/>
  <c r="H26"/>
  <c r="G26"/>
  <c r="F26"/>
  <c r="F25"/>
  <c r="L24"/>
  <c r="L23" s="1"/>
  <c r="F24"/>
  <c r="K23"/>
  <c r="J23"/>
  <c r="I23"/>
  <c r="H23"/>
  <c r="G23"/>
  <c r="G14" s="1"/>
  <c r="F23"/>
  <c r="L19"/>
  <c r="K16"/>
  <c r="J16"/>
  <c r="I16"/>
  <c r="K15"/>
  <c r="J15"/>
  <c r="I15"/>
  <c r="H15"/>
  <c r="G15"/>
  <c r="F15"/>
  <c r="F13"/>
  <c r="L12"/>
  <c r="L11" s="1"/>
  <c r="F12"/>
  <c r="K11"/>
  <c r="K9" s="1"/>
  <c r="J11"/>
  <c r="I11"/>
  <c r="I9" s="1"/>
  <c r="H11"/>
  <c r="G11"/>
  <c r="J9"/>
  <c r="G9" i="110" l="1"/>
  <c r="L27" i="113"/>
  <c r="F14"/>
  <c r="K14"/>
  <c r="J107"/>
  <c r="K106"/>
  <c r="J14"/>
  <c r="I14" s="1"/>
  <c r="H14" s="1"/>
  <c r="H9" s="1"/>
  <c r="G9" s="1"/>
  <c r="L14"/>
  <c r="F11"/>
  <c r="L15"/>
  <c r="F59"/>
  <c r="L10"/>
  <c r="I37" i="114"/>
  <c r="H37"/>
  <c r="G37"/>
  <c r="I36"/>
  <c r="H36"/>
  <c r="G36"/>
  <c r="I35" s="1"/>
  <c r="H35"/>
  <c r="G35"/>
  <c r="I34"/>
  <c r="H34"/>
  <c r="G34"/>
  <c r="G33" s="1"/>
  <c r="J33"/>
  <c r="I33"/>
  <c r="I32"/>
  <c r="H32"/>
  <c r="G32" s="1"/>
  <c r="I31"/>
  <c r="H31"/>
  <c r="G31"/>
  <c r="J30"/>
  <c r="I30"/>
  <c r="H30"/>
  <c r="I29"/>
  <c r="I28" s="1"/>
  <c r="H29"/>
  <c r="G29"/>
  <c r="H28"/>
  <c r="J27"/>
  <c r="I26"/>
  <c r="I24" s="1"/>
  <c r="H26"/>
  <c r="H24" s="1"/>
  <c r="G26"/>
  <c r="G24" s="1"/>
  <c r="F26"/>
  <c r="E26"/>
  <c r="E24" s="1"/>
  <c r="D26"/>
  <c r="D25" s="1"/>
  <c r="I25"/>
  <c r="H25"/>
  <c r="G25"/>
  <c r="F25"/>
  <c r="J24"/>
  <c r="F22"/>
  <c r="E22" s="1"/>
  <c r="J22"/>
  <c r="G21"/>
  <c r="D21"/>
  <c r="I20"/>
  <c r="H20"/>
  <c r="G20"/>
  <c r="D20"/>
  <c r="I19"/>
  <c r="H19"/>
  <c r="G19"/>
  <c r="D19"/>
  <c r="J18"/>
  <c r="H17"/>
  <c r="I17"/>
  <c r="F17"/>
  <c r="E17"/>
  <c r="E16" s="1"/>
  <c r="D17"/>
  <c r="J16"/>
  <c r="I16" s="1"/>
  <c r="D16"/>
  <c r="I15"/>
  <c r="H15"/>
  <c r="G15" s="1"/>
  <c r="I14"/>
  <c r="H14"/>
  <c r="G14"/>
  <c r="F14"/>
  <c r="E14"/>
  <c r="D14"/>
  <c r="I12"/>
  <c r="H12"/>
  <c r="G12"/>
  <c r="F12"/>
  <c r="E12"/>
  <c r="D12"/>
  <c r="I11"/>
  <c r="H11"/>
  <c r="G11"/>
  <c r="F11"/>
  <c r="E11"/>
  <c r="D11"/>
  <c r="I9"/>
  <c r="H9"/>
  <c r="G9"/>
  <c r="G30" l="1"/>
  <c r="L9" i="113"/>
  <c r="L198" s="1"/>
  <c r="F9"/>
  <c r="D24" i="114"/>
  <c r="I22"/>
  <c r="G17"/>
  <c r="F24"/>
  <c r="G28"/>
  <c r="H16"/>
  <c r="F9"/>
  <c r="E9" s="1"/>
  <c r="D9" s="1"/>
  <c r="E25"/>
  <c r="I27"/>
  <c r="H27" s="1"/>
  <c r="G27" s="1"/>
  <c r="H33"/>
  <c r="J106" i="113"/>
  <c r="I106" s="1"/>
  <c r="D22" i="114"/>
  <c r="I21" s="1"/>
  <c r="H21" s="1"/>
  <c r="K26" i="113"/>
  <c r="N26"/>
  <c r="N28" s="1"/>
  <c r="G16" i="114" l="1"/>
  <c r="F16" s="1"/>
  <c r="H22"/>
  <c r="G22" l="1"/>
  <c r="L66" i="75" l="1"/>
  <c r="K66"/>
  <c r="J66"/>
  <c r="I66"/>
  <c r="H66"/>
  <c r="G66"/>
  <c r="P64" l="1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7" s="1"/>
  <c r="G58"/>
  <c r="L57"/>
  <c r="K57"/>
  <c r="J57"/>
  <c r="F57"/>
  <c r="E57"/>
  <c r="D57"/>
  <c r="I57" l="1"/>
  <c r="N58"/>
  <c r="P58"/>
  <c r="P57"/>
  <c r="O57" s="1"/>
  <c r="N57" s="1"/>
  <c r="M57" s="1"/>
  <c r="M58"/>
  <c r="J56"/>
  <c r="I56" s="1"/>
  <c r="H56"/>
  <c r="G56" s="1"/>
  <c r="L54"/>
  <c r="L53" s="1"/>
  <c r="K53" s="1"/>
  <c r="K54"/>
  <c r="J54"/>
  <c r="J53" s="1"/>
  <c r="I53" s="1"/>
  <c r="I54"/>
  <c r="H54"/>
  <c r="H53" s="1"/>
  <c r="G53" s="1"/>
  <c r="G54"/>
  <c r="F54"/>
  <c r="E54"/>
  <c r="D54"/>
  <c r="D53" s="1"/>
  <c r="F53"/>
  <c r="E53" s="1"/>
  <c r="P52"/>
  <c r="P50" s="1"/>
  <c r="O52"/>
  <c r="O50" s="1"/>
  <c r="N52"/>
  <c r="N50" s="1"/>
  <c r="M52"/>
  <c r="I52"/>
  <c r="L51"/>
  <c r="K51"/>
  <c r="J51"/>
  <c r="I51" s="1"/>
  <c r="H51"/>
  <c r="G51"/>
  <c r="M50"/>
  <c r="L50"/>
  <c r="K50"/>
  <c r="J50"/>
  <c r="H50"/>
  <c r="G50"/>
  <c r="F50"/>
  <c r="E50"/>
  <c r="D50"/>
  <c r="I50" l="1"/>
  <c r="F52"/>
  <c r="E52" s="1"/>
  <c r="D52" s="1"/>
  <c r="P51" s="1"/>
  <c r="O51" s="1"/>
  <c r="N51" s="1"/>
  <c r="M51" s="1"/>
  <c r="P56"/>
  <c r="O56" s="1"/>
  <c r="J49"/>
  <c r="I49" s="1"/>
  <c r="H49" s="1"/>
  <c r="G49"/>
  <c r="K47"/>
  <c r="L47" s="1"/>
  <c r="F47"/>
  <c r="E47"/>
  <c r="D47"/>
  <c r="P49" l="1"/>
  <c r="P48"/>
  <c r="N56"/>
  <c r="O49"/>
  <c r="J46"/>
  <c r="F46"/>
  <c r="E46"/>
  <c r="E45" s="1"/>
  <c r="D46"/>
  <c r="I45"/>
  <c r="H45"/>
  <c r="G45"/>
  <c r="D45"/>
  <c r="H44"/>
  <c r="F45" l="1"/>
  <c r="P46"/>
  <c r="P45" s="1"/>
  <c r="N46"/>
  <c r="K46"/>
  <c r="K45" s="1"/>
  <c r="O46"/>
  <c r="M46"/>
  <c r="G44"/>
  <c r="F44" s="1"/>
  <c r="E44" s="1"/>
  <c r="D44" s="1"/>
  <c r="J45"/>
  <c r="M56"/>
  <c r="N49"/>
  <c r="O48"/>
  <c r="K42"/>
  <c r="F42" s="1"/>
  <c r="E42" s="1"/>
  <c r="D42" s="1"/>
  <c r="L46" l="1"/>
  <c r="N48"/>
  <c r="O45"/>
  <c r="N45" s="1"/>
  <c r="M45" s="1"/>
  <c r="L45" s="1"/>
  <c r="P44"/>
  <c r="L56"/>
  <c r="M49"/>
  <c r="M48" s="1"/>
  <c r="K41"/>
  <c r="J41"/>
  <c r="I41"/>
  <c r="H41"/>
  <c r="G41"/>
  <c r="F41" s="1"/>
  <c r="E41" s="1"/>
  <c r="D41" s="1"/>
  <c r="O44" l="1"/>
  <c r="N44" s="1"/>
  <c r="M44" s="1"/>
  <c r="L44" s="1"/>
  <c r="K44" s="1"/>
  <c r="J44" s="1"/>
  <c r="K56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E35"/>
  <c r="D35" s="1"/>
  <c r="P34"/>
  <c r="O34"/>
  <c r="N34"/>
  <c r="M34"/>
  <c r="K34"/>
  <c r="P33" s="1"/>
  <c r="O33" s="1"/>
  <c r="N33" s="1"/>
  <c r="M33" s="1"/>
  <c r="J33"/>
  <c r="I33"/>
  <c r="H33"/>
  <c r="G33"/>
  <c r="E33"/>
  <c r="D33"/>
  <c r="O32"/>
  <c r="N32"/>
  <c r="M32"/>
  <c r="K32"/>
  <c r="G32"/>
  <c r="F32"/>
  <c r="E32"/>
  <c r="D32" s="1"/>
  <c r="P31"/>
  <c r="O31"/>
  <c r="N31"/>
  <c r="M31"/>
  <c r="J31"/>
  <c r="K31" s="1"/>
  <c r="I31"/>
  <c r="H31"/>
  <c r="G31" s="1"/>
  <c r="F31" s="1"/>
  <c r="E31" s="1"/>
  <c r="D31" s="1"/>
  <c r="P30" s="1"/>
  <c r="O30" s="1"/>
  <c r="N30" s="1"/>
  <c r="M30" s="1"/>
  <c r="I30"/>
  <c r="F30"/>
  <c r="J30" l="1"/>
  <c r="K30" s="1"/>
  <c r="L32"/>
  <c r="G39"/>
  <c r="P29"/>
  <c r="O29" s="1"/>
  <c r="N29" s="1"/>
  <c r="M29" s="1"/>
  <c r="L30"/>
  <c r="L31"/>
  <c r="H30"/>
  <c r="G30" s="1"/>
  <c r="K33"/>
  <c r="L34"/>
  <c r="L33" s="1"/>
  <c r="G36"/>
  <c r="F36" s="1"/>
  <c r="I43"/>
  <c r="H43" s="1"/>
  <c r="G43" s="1"/>
  <c r="L42" s="1"/>
  <c r="L41" s="1"/>
  <c r="K29"/>
  <c r="L29" s="1"/>
  <c r="J29"/>
  <c r="I29" s="1"/>
  <c r="H28"/>
  <c r="F28"/>
  <c r="H27"/>
  <c r="H26" s="1"/>
  <c r="F27"/>
  <c r="D27"/>
  <c r="F26"/>
  <c r="E26"/>
  <c r="D26"/>
  <c r="F25"/>
  <c r="E25"/>
  <c r="D25"/>
  <c r="P24"/>
  <c r="I26" l="1"/>
  <c r="H25"/>
  <c r="H29"/>
  <c r="G29" s="1"/>
  <c r="G35"/>
  <c r="F35" s="1"/>
  <c r="O24"/>
  <c r="N24"/>
  <c r="M24"/>
  <c r="L24" s="1"/>
  <c r="K24"/>
  <c r="J24"/>
  <c r="I24" s="1"/>
  <c r="H24" s="1"/>
  <c r="G24" s="1"/>
  <c r="F24" s="1"/>
  <c r="E24"/>
  <c r="D24" s="1"/>
  <c r="J23" l="1"/>
  <c r="F23"/>
  <c r="P22"/>
  <c r="P21" s="1"/>
  <c r="I22"/>
  <c r="I21" s="1"/>
  <c r="H22"/>
  <c r="G22"/>
  <c r="G21" s="1"/>
  <c r="F22"/>
  <c r="D22"/>
  <c r="H21"/>
  <c r="F21"/>
  <c r="E21"/>
  <c r="D21"/>
  <c r="I20"/>
  <c r="F20"/>
  <c r="O19"/>
  <c r="N19"/>
  <c r="M19"/>
  <c r="I19"/>
  <c r="F19"/>
  <c r="N23" l="1"/>
  <c r="N22" s="1"/>
  <c r="N21" s="1"/>
  <c r="K23"/>
  <c r="O23"/>
  <c r="O22" s="1"/>
  <c r="O21" s="1"/>
  <c r="M23"/>
  <c r="J22"/>
  <c r="J21" s="1"/>
  <c r="P18"/>
  <c r="O18"/>
  <c r="N18"/>
  <c r="M18"/>
  <c r="J18"/>
  <c r="H18"/>
  <c r="G18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E11"/>
  <c r="D11"/>
  <c r="G10"/>
  <c r="O11" l="1"/>
  <c r="F18"/>
  <c r="I18"/>
  <c r="L14"/>
  <c r="P10"/>
  <c r="O10" s="1"/>
  <c r="N10" s="1"/>
  <c r="F11"/>
  <c r="F10" s="1"/>
  <c r="F9" s="1"/>
  <c r="I11"/>
  <c r="M11"/>
  <c r="L23"/>
  <c r="M22"/>
  <c r="M21" s="1"/>
  <c r="E10"/>
  <c r="D10" s="1"/>
  <c r="O9"/>
  <c r="N9" s="1"/>
  <c r="D9"/>
  <c r="J66" i="59"/>
  <c r="J65"/>
  <c r="H65"/>
  <c r="J63"/>
  <c r="H63"/>
  <c r="J61"/>
  <c r="H61"/>
  <c r="J59"/>
  <c r="B58"/>
  <c r="H58" s="1"/>
  <c r="H57"/>
  <c r="H56"/>
  <c r="M10" i="75" l="1"/>
  <c r="E9"/>
  <c r="F61"/>
  <c r="M9"/>
  <c r="P9"/>
  <c r="P65" s="1"/>
  <c r="O65" s="1"/>
  <c r="N65" s="1"/>
  <c r="H55" i="59"/>
  <c r="H54"/>
  <c r="H53"/>
  <c r="B52"/>
  <c r="J50"/>
  <c r="B49"/>
  <c r="H49" s="1"/>
  <c r="B48"/>
  <c r="J46"/>
  <c r="H45"/>
  <c r="H44"/>
  <c r="H46" s="1"/>
  <c r="H42"/>
  <c r="H41"/>
  <c r="H40" s="1"/>
  <c r="J38"/>
  <c r="H37"/>
  <c r="H36"/>
  <c r="H35"/>
  <c r="J62" l="1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9" s="1"/>
  <c r="H4"/>
  <c r="H5" s="1"/>
  <c r="G37" i="110"/>
  <c r="J5" i="59" l="1"/>
  <c r="H22"/>
  <c r="H26" s="1"/>
  <c r="H32" s="1"/>
  <c r="D65" i="75"/>
  <c r="D63"/>
  <c r="P62" s="1"/>
  <c r="O62" s="1"/>
  <c r="N62" s="1"/>
  <c r="M62" s="1"/>
  <c r="J12" i="114"/>
  <c r="G36" i="110"/>
  <c r="G209" s="1"/>
  <c r="J31" i="59" l="1"/>
  <c r="J9" i="114"/>
  <c r="J37" s="1"/>
  <c r="L12"/>
  <c r="H16" i="59" l="1"/>
  <c r="H27"/>
  <c r="H33" s="1"/>
  <c r="J33" s="1"/>
  <c r="H10"/>
  <c r="J10" s="1"/>
  <c r="J68" s="1"/>
  <c r="J70" s="1"/>
  <c r="J72" s="1"/>
  <c r="K15" i="75"/>
  <c r="L15" s="1"/>
  <c r="J13"/>
  <c r="K13" s="1"/>
  <c r="L13" s="1"/>
  <c r="J16"/>
  <c r="K16"/>
  <c r="L16" s="1"/>
  <c r="K17"/>
  <c r="L17" s="1"/>
  <c r="K18"/>
  <c r="L18" s="1"/>
  <c r="K22"/>
  <c r="L22" s="1"/>
  <c r="L21" s="1"/>
  <c r="I35"/>
  <c r="J35"/>
  <c r="K35" s="1"/>
  <c r="L35" s="1"/>
  <c r="J40"/>
  <c r="J39"/>
  <c r="I10"/>
  <c r="I9" s="1"/>
  <c r="I65" s="1"/>
  <c r="H10"/>
  <c r="J16" i="59"/>
  <c r="H9" i="75"/>
  <c r="K19"/>
  <c r="L19"/>
  <c r="K20"/>
  <c r="L20"/>
  <c r="I28"/>
  <c r="J28"/>
  <c r="K28" s="1"/>
  <c r="L28" s="1"/>
  <c r="M28" s="1"/>
  <c r="N28" s="1"/>
  <c r="O28" s="1"/>
  <c r="P28" s="1"/>
  <c r="I25"/>
  <c r="J25"/>
  <c r="K25" s="1"/>
  <c r="L25" s="1"/>
  <c r="M25" s="1"/>
  <c r="N25" s="1"/>
  <c r="O25" s="1"/>
  <c r="P25" s="1"/>
  <c r="I27"/>
  <c r="J27"/>
  <c r="K27" s="1"/>
  <c r="L27" s="1"/>
  <c r="M27" s="1"/>
  <c r="N27" s="1"/>
  <c r="O27" s="1"/>
  <c r="P27" s="1"/>
  <c r="J26"/>
  <c r="K26"/>
  <c r="L26" s="1"/>
  <c r="M26" s="1"/>
  <c r="N26" s="1"/>
  <c r="O26" s="1"/>
  <c r="P26" s="1"/>
  <c r="L40"/>
  <c r="L39" s="1"/>
  <c r="K40"/>
  <c r="K39" s="1"/>
  <c r="J37"/>
  <c r="K37" s="1"/>
  <c r="L37" s="1"/>
  <c r="J38"/>
  <c r="K38"/>
  <c r="L38" s="1"/>
  <c r="J36"/>
  <c r="K36" s="1"/>
  <c r="L36" s="1"/>
  <c r="H65"/>
  <c r="H69" s="1"/>
  <c r="G9"/>
  <c r="G65"/>
  <c r="G69" s="1"/>
  <c r="G67"/>
  <c r="H67"/>
  <c r="I69" l="1"/>
  <c r="I67"/>
  <c r="L11"/>
  <c r="L10" s="1"/>
  <c r="L9" s="1"/>
  <c r="L65" s="1"/>
  <c r="J11"/>
  <c r="J10" s="1"/>
  <c r="J9" s="1"/>
  <c r="K21"/>
  <c r="K11"/>
  <c r="K10" s="1"/>
  <c r="K9" s="1"/>
  <c r="K65" s="1"/>
  <c r="J27" i="59"/>
  <c r="K67" i="75" l="1"/>
  <c r="K69"/>
  <c r="R40"/>
  <c r="J65"/>
  <c r="L67"/>
  <c r="L69"/>
  <c r="J69" l="1"/>
  <c r="J72"/>
  <c r="J73" s="1"/>
  <c r="J67"/>
</calcChain>
</file>

<file path=xl/sharedStrings.xml><?xml version="1.0" encoding="utf-8"?>
<sst xmlns="http://schemas.openxmlformats.org/spreadsheetml/2006/main" count="2059" uniqueCount="598">
  <si>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</si>
  <si>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</si>
  <si>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</si>
  <si>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</si>
  <si>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</si>
  <si>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</si>
  <si>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</si>
  <si>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</si>
  <si>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</si>
  <si>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</si>
  <si>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</si>
  <si>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</si>
  <si>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</si>
  <si>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</si>
  <si>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</si>
  <si>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</si>
  <si>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</si>
  <si>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</si>
  <si>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</si>
  <si>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</si>
  <si>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</si>
  <si>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</si>
  <si>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</si>
  <si>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</si>
  <si>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</si>
  <si>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</si>
  <si>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</si>
  <si>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</si>
  <si>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</si>
  <si>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</si>
  <si>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</si>
  <si>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</si>
  <si>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</si>
  <si>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</si>
  <si>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</si>
  <si>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</si>
  <si>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</si>
  <si>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</si>
  <si>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</si>
  <si>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</si>
  <si>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</si>
  <si>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</si>
  <si>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</si>
  <si>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</si>
  <si>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</si>
  <si>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</si>
  <si>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</si>
  <si>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</si>
  <si>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</si>
  <si>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</si>
  <si>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</si>
  <si>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</si>
  <si>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</si>
  <si>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</si>
  <si>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</si>
  <si>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</si>
  <si>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</si>
  <si>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</si>
  <si>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</si>
  <si>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</si>
  <si>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</si>
  <si>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</si>
  <si>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</si>
  <si>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</si>
  <si>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</si>
  <si>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</si>
  <si>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</si>
  <si>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</si>
  <si>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</si>
  <si>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</si>
  <si>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</si>
  <si>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</si>
  <si>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</si>
  <si>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</si>
  <si>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</si>
  <si>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</si>
  <si>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</si>
  <si>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</si>
  <si>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</si>
  <si>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</si>
  <si>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</si>
  <si>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</si>
  <si>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</si>
  <si>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</si>
  <si>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</si>
  <si>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</si>
  <si>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</si>
  <si>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</si>
  <si>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</si>
  <si>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</si>
  <si>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</si>
  <si>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</si>
  <si>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</si>
  <si>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</si>
  <si>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</si>
  <si>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</si>
  <si>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</si>
  <si>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</si>
  <si>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</si>
  <si>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</si>
  <si>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</si>
  <si>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</si>
  <si>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</si>
  <si>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</si>
  <si>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</si>
  <si>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</si>
  <si>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</si>
  <si>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</si>
  <si>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</si>
  <si>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</si>
  <si>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</si>
  <si>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</si>
  <si>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</si>
  <si>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</si>
  <si>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</si>
  <si>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</si>
  <si>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</si>
  <si>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</si>
  <si>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</si>
  <si>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</si>
  <si>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</si>
  <si>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</si>
  <si>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</si>
  <si>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</si>
  <si>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</si>
  <si>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</si>
  <si>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</si>
  <si>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</si>
  <si>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</si>
  <si>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</si>
  <si>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</si>
  <si>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</si>
  <si>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</si>
  <si>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</si>
  <si>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</si>
  <si>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</si>
  <si>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</si>
  <si>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</si>
  <si>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</si>
  <si>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</si>
  <si>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</si>
  <si>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</si>
  <si>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</si>
  <si>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</si>
  <si>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</si>
  <si>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</si>
  <si>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</si>
  <si>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</si>
  <si>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</si>
  <si>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</si>
  <si>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</si>
  <si>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</si>
  <si>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</si>
  <si>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</si>
  <si>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</si>
  <si>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</si>
  <si>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</si>
  <si>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</si>
  <si>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</si>
  <si>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</si>
  <si>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</si>
  <si>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</si>
  <si>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</si>
  <si>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</si>
  <si>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</si>
  <si>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</si>
  <si>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</si>
  <si>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</si>
  <si>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</si>
  <si>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</si>
  <si>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</si>
  <si>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</si>
  <si>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</si>
  <si>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</si>
  <si>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</si>
  <si>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</si>
  <si>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</si>
  <si>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</si>
  <si>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</si>
  <si>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</si>
  <si>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Защита населения и территорий от  чрезвычайных ситуаций природного и техногенного характера, гражданская оборона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</si>
  <si>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</si>
  <si>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</si>
  <si>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</si>
  <si>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</si>
  <si>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</si>
  <si>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</si>
  <si>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</si>
  <si>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</si>
  <si>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</si>
  <si>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</si>
  <si>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</si>
  <si>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</si>
  <si>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</si>
  <si>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</si>
  <si>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</si>
  <si>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</si>
  <si>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</si>
  <si>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</si>
  <si>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</si>
  <si>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</si>
  <si>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</si>
  <si>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</si>
  <si>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</si>
  <si>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</si>
  <si>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</si>
  <si>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</si>
  <si>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</si>
  <si>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</si>
  <si>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</si>
  <si>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</si>
  <si>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</si>
  <si>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</si>
  <si>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</si>
  <si>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</si>
  <si>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</si>
  <si>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</si>
  <si>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</si>
  <si>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</si>
  <si>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</si>
  <si>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</si>
  <si>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</si>
  <si>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</si>
  <si>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</si>
  <si>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</si>
  <si>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</si>
  <si>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</si>
  <si>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</si>
  <si>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</si>
  <si>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</si>
  <si>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</si>
  <si>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</si>
  <si>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</si>
  <si>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</si>
  <si>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</si>
  <si>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</si>
  <si>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</si>
  <si>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</si>
  <si>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</si>
  <si>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</si>
  <si>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</si>
  <si>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</si>
  <si>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</si>
  <si>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</si>
  <si>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</si>
  <si>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</si>
  <si>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</si>
  <si>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</si>
  <si>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</si>
  <si>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</si>
  <si>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</si>
  <si>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</si>
  <si>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</si>
  <si>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</si>
  <si>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</si>
  <si>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</si>
  <si>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</si>
  <si>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</si>
  <si>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</si>
  <si>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</si>
  <si>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</si>
  <si>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</si>
  <si>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</si>
  <si>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</si>
  <si>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</si>
  <si>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</si>
  <si>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</si>
  <si>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</si>
  <si>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</si>
  <si>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</si>
  <si>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</si>
  <si>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</si>
  <si>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</si>
  <si>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</si>
  <si>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</si>
  <si>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</si>
  <si>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</si>
  <si>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</si>
  <si>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</si>
  <si>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</si>
  <si>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</si>
  <si>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</si>
  <si>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</si>
  <si>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</si>
  <si>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</si>
  <si>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</si>
  <si>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</si>
  <si>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</si>
  <si>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</si>
  <si>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</si>
  <si>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</si>
  <si>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</si>
  <si>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</si>
  <si>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</si>
  <si>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</si>
  <si>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</si>
  <si>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</si>
  <si>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</si>
  <si>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</si>
  <si>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</si>
  <si>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</si>
  <si>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</si>
  <si>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</si>
  <si>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</si>
  <si>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</si>
  <si>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</si>
  <si>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</si>
  <si>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</si>
  <si>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</si>
  <si>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</si>
  <si>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</si>
  <si>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</si>
  <si>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</si>
  <si>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</si>
  <si>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</si>
  <si>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</si>
  <si>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</si>
  <si>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</si>
  <si>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</si>
  <si>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</si>
  <si>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</si>
  <si>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</si>
  <si>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</si>
  <si>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</si>
  <si>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</si>
  <si>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</si>
  <si>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</si>
  <si>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4.1.3.2</t>
  </si>
  <si>
    <t>4.1.3.2.1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</si>
  <si>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</si>
  <si>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</si>
  <si>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</si>
  <si>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</si>
  <si>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</si>
  <si>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</si>
  <si>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</si>
  <si>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</si>
  <si>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</si>
  <si>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</si>
  <si>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</si>
  <si>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</si>
  <si>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</si>
  <si>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</si>
  <si>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</si>
  <si>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</si>
  <si>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</si>
  <si>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</si>
  <si>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</si>
  <si>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</si>
  <si>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</si>
  <si>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</si>
  <si>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</si>
  <si>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</si>
  <si>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</si>
  <si>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</si>
  <si>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</si>
  <si>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</si>
  <si>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</si>
  <si>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</si>
  <si>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4.1.2.2.1.1</t>
  </si>
  <si>
    <t>4.1.3.1.1.1</t>
  </si>
  <si>
    <t>4.1.3.2.1.1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</si>
  <si>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</si>
  <si>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</si>
  <si>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</si>
  <si>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</si>
  <si>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</si>
  <si>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</si>
  <si>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</si>
  <si>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</si>
  <si>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</si>
  <si>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</si>
  <si>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</si>
  <si>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</si>
  <si>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</si>
  <si>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</si>
  <si>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</si>
  <si>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</si>
  <si>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</si>
  <si>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</si>
  <si>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</si>
  <si>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</si>
  <si>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</si>
  <si>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</si>
  <si>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</si>
  <si>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</si>
  <si>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</si>
  <si>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</si>
  <si>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</si>
  <si>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</si>
  <si>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</si>
  <si>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</si>
  <si>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</si>
  <si>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</si>
  <si>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</si>
  <si>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</si>
  <si>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</si>
  <si>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</si>
  <si>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</si>
  <si>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</si>
  <si>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</si>
  <si>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</si>
  <si>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</si>
  <si>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</si>
  <si>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</si>
  <si>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</si>
  <si>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</si>
  <si>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</si>
  <si>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</si>
  <si>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</si>
  <si>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</si>
  <si>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</si>
  <si>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</si>
  <si>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</si>
  <si>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</si>
  <si>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</si>
  <si>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</si>
  <si>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</si>
  <si>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</si>
  <si>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</si>
  <si>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</si>
  <si>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</si>
  <si>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</si>
  <si>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</si>
  <si>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</si>
  <si>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</si>
  <si>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4.1.2.3</t>
  </si>
  <si>
    <t>4.1.2.3.1</t>
  </si>
  <si>
    <t>4.1.2.3.1.1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</si>
  <si>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</si>
  <si>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</si>
  <si>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</si>
  <si>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</si>
  <si>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</si>
  <si>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</si>
  <si>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</si>
  <si>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4.1.4.3</t>
  </si>
  <si>
    <t>4.1.4.3.1</t>
  </si>
  <si>
    <t>4.1.4.3.1.1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</si>
  <si>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</si>
  <si>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</si>
  <si>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</si>
  <si>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</si>
  <si>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</si>
  <si>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</si>
  <si>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</si>
  <si>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</si>
  <si>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</si>
  <si>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</si>
  <si>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</si>
  <si>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</si>
  <si>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</si>
  <si>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</si>
  <si>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</si>
  <si>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</si>
  <si>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</si>
  <si>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</si>
  <si>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</si>
  <si>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</si>
  <si>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</si>
  <si>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</si>
  <si>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</si>
  <si>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</si>
  <si>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</si>
  <si>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</si>
  <si>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</si>
  <si>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</si>
  <si>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</si>
  <si>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</si>
  <si>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</si>
  <si>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</si>
  <si>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</si>
  <si>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</si>
  <si>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</si>
  <si>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</si>
  <si>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</si>
  <si>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</si>
  <si>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</si>
  <si>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</si>
  <si>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</si>
  <si>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</si>
  <si>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</si>
  <si>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</si>
  <si>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</si>
  <si>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</si>
  <si>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</si>
  <si>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</si>
  <si>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</si>
  <si>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</si>
  <si>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</si>
  <si>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</si>
  <si>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</si>
  <si>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</si>
  <si>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</si>
  <si>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</si>
  <si>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</si>
  <si>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</si>
  <si>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</si>
  <si>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</si>
  <si>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</si>
  <si>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</si>
  <si>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</si>
  <si>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</si>
  <si>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</si>
  <si>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</si>
  <si>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</si>
  <si>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</si>
  <si>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</si>
  <si>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</si>
  <si>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</si>
  <si>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</si>
  <si>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</si>
  <si>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</si>
  <si>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</si>
  <si>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</si>
  <si>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</si>
  <si>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</si>
  <si>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</si>
  <si>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</si>
  <si>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</si>
  <si>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</si>
  <si>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</si>
  <si>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</si>
  <si>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</si>
  <si>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1.3.9</t>
  </si>
  <si>
    <t>1.3.9.1</t>
  </si>
  <si>
    <t>1.3.9.1.1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</si>
  <si>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</si>
  <si>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</si>
  <si>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</si>
  <si>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</si>
  <si>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</si>
  <si>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1.3.10</t>
  </si>
  <si>
    <t>1.3.10.1</t>
  </si>
  <si>
    <t>1.3.10.1.1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</si>
  <si>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</si>
  <si>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</si>
  <si>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</si>
  <si>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</si>
  <si>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321</t>
  </si>
  <si>
    <t>Социальное обеспечение и иные выплаты населению</t>
  </si>
  <si>
    <t>4.1.1.1.1</t>
  </si>
  <si>
    <t>60000 0013 2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</si>
  <si>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</si>
  <si>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</si>
  <si>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</si>
  <si>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</si>
  <si>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</si>
  <si>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</si>
  <si>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</si>
  <si>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3.1.2.1</t>
  </si>
  <si>
    <t>3.1.2.1.1</t>
  </si>
  <si>
    <t>Проведение оплачиваемых общественных работ</t>
  </si>
  <si>
    <t>51010 0010 0</t>
  </si>
  <si>
    <t>51020 0020 0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</si>
  <si>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</si>
  <si>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</si>
  <si>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</si>
  <si>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</si>
  <si>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</si>
  <si>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</si>
  <si>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</si>
  <si>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</si>
  <si>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</si>
  <si>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</si>
  <si>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</si>
  <si>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</si>
  <si>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</si>
  <si>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</si>
  <si>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2019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</si>
  <si>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2019 год</t>
  </si>
  <si>
    <t xml:space="preserve"> РАСХОДОВ МЕСТНОГО БЮДЖЕТА МУНИЦИПАЛЬНОГО ОБРАЗОВАНИЯ ПОСЕЛОК ЛИСИЙ НОС НА 2019 год</t>
  </si>
  <si>
    <t>7.1.1.1.1</t>
  </si>
  <si>
    <t>1.1.5</t>
  </si>
  <si>
    <t>1.1.5.1</t>
  </si>
  <si>
    <t>1.1.5.1.1</t>
  </si>
  <si>
    <t>1.1.5.1.1.1</t>
  </si>
  <si>
    <t>1.1.5.1.1.2</t>
  </si>
  <si>
    <t>1.1.5.1.1.3</t>
  </si>
  <si>
    <t>Главный распорядитель бюджетных средств-Избирателная комиссия муниципального образования поселок Лисий Нос</t>
  </si>
  <si>
    <t>4.1.4.4</t>
  </si>
  <si>
    <t>4.1.4.4.1</t>
  </si>
  <si>
    <t>4.1.4.4.1.1</t>
  </si>
  <si>
    <t>Размещение и содержание наружной информации в части указателей, информационных щитов и стендов</t>
  </si>
  <si>
    <t>60000 0016 4</t>
  </si>
  <si>
    <t>Уборка тупиков и проездов</t>
  </si>
  <si>
    <t>880</t>
  </si>
  <si>
    <t>Иниые бюджетные ассигнования</t>
  </si>
  <si>
    <t>Специаьные расходы</t>
  </si>
  <si>
    <t>1.3.11</t>
  </si>
  <si>
    <t>1.3.11.1</t>
  </si>
  <si>
    <t>1.3.11.1.1</t>
  </si>
  <si>
    <t>Приложение №1</t>
  </si>
  <si>
    <t>Приложение № 3</t>
  </si>
  <si>
    <t>Исполнение судебных актов</t>
  </si>
  <si>
    <t>1.1.2.3.2</t>
  </si>
  <si>
    <t>830</t>
  </si>
  <si>
    <t xml:space="preserve">к решению Муниципального Совета МО пос. Лисий Нос 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</si>
</sst>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164" formatCode="0.0"/>
    <numFmt numFmtId="165" formatCode="#,##0.0"/>
    <numFmt numFmtId="166" formatCode="#,##0&quot;р.&quot;"/>
    <numFmt numFmtId="167" formatCode="#,##0.00&quot;р.&quot;"/>
    <numFmt numFmtId="168" formatCode="0.0%"/>
  </numFmts>
  <fonts count="3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MS Sans Serif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2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7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42" fontId="10" fillId="0" borderId="0" xfId="5" applyNumberFormat="1" applyFont="1" applyFill="1" applyBorder="1" applyAlignment="1" applyProtection="1">
      <alignment horizontal="right" vertical="top"/>
    </xf>
    <xf numFmtId="167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7" fontId="11" fillId="0" borderId="0" xfId="5" applyNumberFormat="1" applyFont="1"/>
    <xf numFmtId="167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42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7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6" fontId="10" fillId="0" borderId="7" xfId="5" applyNumberFormat="1" applyFont="1" applyFill="1" applyBorder="1" applyAlignment="1" applyProtection="1">
      <alignment vertical="top"/>
    </xf>
    <xf numFmtId="42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7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8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42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7" fontId="13" fillId="0" borderId="16" xfId="5" applyNumberFormat="1" applyFont="1" applyFill="1" applyBorder="1" applyAlignment="1" applyProtection="1">
      <alignment horizontal="right" vertical="top"/>
    </xf>
    <xf numFmtId="42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7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7" fontId="8" fillId="0" borderId="16" xfId="5" applyNumberFormat="1" applyFont="1" applyFill="1" applyBorder="1" applyAlignment="1" applyProtection="1">
      <alignment horizontal="right" vertical="top"/>
    </xf>
    <xf numFmtId="168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7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42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42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42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42" fontId="13" fillId="0" borderId="13" xfId="5" applyNumberFormat="1" applyFont="1" applyFill="1" applyBorder="1" applyAlignment="1" applyProtection="1">
      <alignment horizontal="right" vertical="top"/>
    </xf>
    <xf numFmtId="167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7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42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7" fontId="13" fillId="0" borderId="21" xfId="5" applyNumberFormat="1" applyFont="1" applyFill="1" applyBorder="1" applyAlignment="1" applyProtection="1">
      <alignment horizontal="right" vertical="top"/>
    </xf>
    <xf numFmtId="167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8" fontId="10" fillId="0" borderId="15" xfId="5" applyNumberFormat="1" applyFill="1" applyBorder="1" applyAlignment="1" applyProtection="1">
      <alignment horizontal="right" vertical="top"/>
    </xf>
    <xf numFmtId="167" fontId="15" fillId="0" borderId="21" xfId="5" applyNumberFormat="1" applyFont="1" applyFill="1" applyBorder="1" applyAlignment="1" applyProtection="1">
      <alignment horizontal="right" vertical="top"/>
    </xf>
    <xf numFmtId="168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42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7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42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7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5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4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5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5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4" fontId="21" fillId="0" borderId="7" xfId="3" applyNumberFormat="1" applyFont="1" applyFill="1" applyBorder="1" applyAlignment="1" applyProtection="1">
      <alignment horizontal="center" vertical="center" wrapText="1"/>
    </xf>
    <xf numFmtId="164" fontId="24" fillId="0" borderId="27" xfId="3" applyNumberFormat="1" applyFont="1" applyFill="1" applyBorder="1" applyAlignment="1" applyProtection="1">
      <alignment horizontal="center" vertical="center" wrapText="1"/>
    </xf>
    <xf numFmtId="164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4" fontId="21" fillId="9" borderId="7" xfId="3" applyNumberFormat="1" applyFont="1" applyFill="1" applyBorder="1" applyAlignment="1" applyProtection="1">
      <alignment horizontal="center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4" fontId="22" fillId="9" borderId="27" xfId="3" applyNumberFormat="1" applyFont="1" applyFill="1" applyBorder="1" applyAlignment="1" applyProtection="1">
      <alignment horizontal="center" vertical="center"/>
    </xf>
    <xf numFmtId="164" fontId="22" fillId="9" borderId="29" xfId="3" applyNumberFormat="1" applyFont="1" applyFill="1" applyBorder="1" applyAlignment="1" applyProtection="1">
      <alignment horizontal="center" vertical="center"/>
    </xf>
    <xf numFmtId="165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4" fontId="21" fillId="7" borderId="7" xfId="3" applyNumberFormat="1" applyFont="1" applyFill="1" applyBorder="1" applyAlignment="1" applyProtection="1">
      <alignment horizontal="center" vertical="center"/>
    </xf>
    <xf numFmtId="165" fontId="21" fillId="7" borderId="7" xfId="3" applyNumberFormat="1" applyFont="1" applyFill="1" applyBorder="1" applyAlignment="1" applyProtection="1">
      <alignment horizontal="center" vertical="center"/>
    </xf>
    <xf numFmtId="164" fontId="22" fillId="7" borderId="25" xfId="3" applyNumberFormat="1" applyFont="1" applyFill="1" applyBorder="1" applyAlignment="1" applyProtection="1">
      <alignment horizontal="center" vertical="center"/>
    </xf>
    <xf numFmtId="164" fontId="22" fillId="7" borderId="42" xfId="3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4" fontId="20" fillId="0" borderId="7" xfId="3" applyNumberFormat="1" applyFont="1" applyFill="1" applyBorder="1" applyAlignment="1" applyProtection="1">
      <alignment horizontal="center" vertical="center"/>
    </xf>
    <xf numFmtId="165" fontId="20" fillId="0" borderId="7" xfId="3" applyNumberFormat="1" applyFont="1" applyFill="1" applyBorder="1" applyAlignment="1" applyProtection="1">
      <alignment horizontal="center" vertical="center"/>
    </xf>
    <xf numFmtId="164" fontId="20" fillId="0" borderId="38" xfId="3" applyNumberFormat="1" applyFont="1" applyFill="1" applyBorder="1" applyAlignment="1" applyProtection="1">
      <alignment horizontal="center" vertical="center"/>
    </xf>
    <xf numFmtId="164" fontId="20" fillId="0" borderId="37" xfId="3" applyNumberFormat="1" applyFont="1" applyFill="1" applyBorder="1" applyAlignment="1" applyProtection="1">
      <alignment horizontal="center" vertical="center"/>
    </xf>
    <xf numFmtId="165" fontId="20" fillId="0" borderId="7" xfId="0" applyNumberFormat="1" applyFont="1" applyFill="1" applyBorder="1" applyAlignment="1" applyProtection="1">
      <alignment horizontal="center" vertical="center"/>
    </xf>
    <xf numFmtId="164" fontId="20" fillId="0" borderId="32" xfId="3" applyNumberFormat="1" applyFont="1" applyFill="1" applyBorder="1" applyAlignment="1" applyProtection="1">
      <alignment horizontal="center" vertical="center"/>
    </xf>
    <xf numFmtId="164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5" fontId="21" fillId="0" borderId="7" xfId="0" applyNumberFormat="1" applyFont="1" applyFill="1" applyBorder="1" applyAlignment="1" applyProtection="1">
      <alignment horizontal="center" vertical="center"/>
    </xf>
    <xf numFmtId="164" fontId="22" fillId="7" borderId="27" xfId="3" applyNumberFormat="1" applyFont="1" applyFill="1" applyBorder="1" applyAlignment="1" applyProtection="1">
      <alignment horizontal="center" vertical="center"/>
    </xf>
    <xf numFmtId="164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5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4" fontId="21" fillId="2" borderId="7" xfId="3" applyNumberFormat="1" applyFont="1" applyFill="1" applyBorder="1" applyAlignment="1" applyProtection="1">
      <alignment horizontal="center" vertical="center"/>
    </xf>
    <xf numFmtId="164" fontId="20" fillId="5" borderId="7" xfId="3" applyNumberFormat="1" applyFont="1" applyFill="1" applyBorder="1" applyAlignment="1" applyProtection="1">
      <alignment horizontal="center" vertical="center"/>
    </xf>
    <xf numFmtId="164" fontId="21" fillId="7" borderId="23" xfId="3" applyNumberFormat="1" applyFont="1" applyFill="1" applyBorder="1" applyAlignment="1" applyProtection="1">
      <alignment horizontal="center" vertical="center"/>
    </xf>
    <xf numFmtId="164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5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4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4" fontId="20" fillId="7" borderId="7" xfId="3" applyNumberFormat="1" applyFont="1" applyFill="1" applyBorder="1" applyAlignment="1" applyProtection="1">
      <alignment horizontal="center" vertical="center"/>
    </xf>
    <xf numFmtId="164" fontId="21" fillId="7" borderId="27" xfId="3" applyNumberFormat="1" applyFont="1" applyFill="1" applyBorder="1" applyAlignment="1" applyProtection="1">
      <alignment horizontal="center" vertical="center"/>
    </xf>
    <xf numFmtId="164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4" fontId="21" fillId="4" borderId="7" xfId="3" applyNumberFormat="1" applyFont="1" applyFill="1" applyBorder="1" applyAlignment="1" applyProtection="1">
      <alignment horizontal="center" vertical="center"/>
    </xf>
    <xf numFmtId="164" fontId="20" fillId="0" borderId="31" xfId="3" applyNumberFormat="1" applyFont="1" applyFill="1" applyBorder="1" applyAlignment="1" applyProtection="1">
      <alignment horizontal="center" vertical="center"/>
    </xf>
    <xf numFmtId="164" fontId="20" fillId="0" borderId="23" xfId="3" applyNumberFormat="1" applyFont="1" applyFill="1" applyBorder="1" applyAlignment="1" applyProtection="1">
      <alignment horizontal="center" vertical="center"/>
    </xf>
    <xf numFmtId="164" fontId="20" fillId="0" borderId="24" xfId="3" applyNumberFormat="1" applyFont="1" applyFill="1" applyBorder="1" applyAlignment="1" applyProtection="1">
      <alignment horizontal="center" vertical="center"/>
    </xf>
    <xf numFmtId="164" fontId="20" fillId="9" borderId="7" xfId="3" applyNumberFormat="1" applyFont="1" applyFill="1" applyBorder="1" applyAlignment="1" applyProtection="1">
      <alignment horizontal="center" vertical="center"/>
    </xf>
    <xf numFmtId="164" fontId="21" fillId="9" borderId="27" xfId="3" applyNumberFormat="1" applyFont="1" applyFill="1" applyBorder="1" applyAlignment="1" applyProtection="1">
      <alignment horizontal="center" vertical="center"/>
    </xf>
    <xf numFmtId="164" fontId="21" fillId="9" borderId="26" xfId="3" applyNumberFormat="1" applyFont="1" applyFill="1" applyBorder="1" applyAlignment="1" applyProtection="1">
      <alignment horizontal="center" vertical="center"/>
    </xf>
    <xf numFmtId="164" fontId="21" fillId="7" borderId="25" xfId="3" applyNumberFormat="1" applyFont="1" applyFill="1" applyBorder="1" applyAlignment="1" applyProtection="1">
      <alignment horizontal="center" vertical="center"/>
    </xf>
    <xf numFmtId="164" fontId="21" fillId="7" borderId="43" xfId="3" applyNumberFormat="1" applyFont="1" applyFill="1" applyBorder="1" applyAlignment="1" applyProtection="1">
      <alignment horizontal="center" vertical="center"/>
    </xf>
    <xf numFmtId="164" fontId="21" fillId="0" borderId="31" xfId="3" applyNumberFormat="1" applyFont="1" applyFill="1" applyBorder="1" applyAlignment="1" applyProtection="1">
      <alignment horizontal="center" vertical="center"/>
    </xf>
    <xf numFmtId="164" fontId="21" fillId="0" borderId="37" xfId="3" applyNumberFormat="1" applyFont="1" applyFill="1" applyBorder="1" applyAlignment="1" applyProtection="1">
      <alignment horizontal="center" vertical="center"/>
    </xf>
    <xf numFmtId="164" fontId="21" fillId="0" borderId="23" xfId="3" applyNumberFormat="1" applyFont="1" applyFill="1" applyBorder="1" applyAlignment="1" applyProtection="1">
      <alignment horizontal="center" vertical="center"/>
    </xf>
    <xf numFmtId="164" fontId="21" fillId="0" borderId="24" xfId="3" applyNumberFormat="1" applyFont="1" applyFill="1" applyBorder="1" applyAlignment="1" applyProtection="1">
      <alignment horizontal="center" vertical="center"/>
    </xf>
    <xf numFmtId="164" fontId="20" fillId="2" borderId="7" xfId="3" applyNumberFormat="1" applyFont="1" applyFill="1" applyBorder="1" applyAlignment="1" applyProtection="1">
      <alignment horizontal="center" vertical="center"/>
    </xf>
    <xf numFmtId="164" fontId="20" fillId="0" borderId="36" xfId="3" applyNumberFormat="1" applyFont="1" applyFill="1" applyBorder="1" applyAlignment="1" applyProtection="1">
      <alignment horizontal="center" vertical="center"/>
    </xf>
    <xf numFmtId="164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5" fontId="20" fillId="5" borderId="7" xfId="3" applyNumberFormat="1" applyFont="1" applyFill="1" applyBorder="1" applyAlignment="1" applyProtection="1">
      <alignment horizontal="center" vertical="center"/>
    </xf>
    <xf numFmtId="164" fontId="20" fillId="5" borderId="31" xfId="3" applyNumberFormat="1" applyFont="1" applyFill="1" applyBorder="1" applyAlignment="1" applyProtection="1">
      <alignment horizontal="center" vertical="center"/>
    </xf>
    <xf numFmtId="164" fontId="20" fillId="5" borderId="37" xfId="3" applyNumberFormat="1" applyFont="1" applyFill="1" applyBorder="1" applyAlignment="1" applyProtection="1">
      <alignment horizontal="center" vertical="center"/>
    </xf>
    <xf numFmtId="164" fontId="21" fillId="5" borderId="40" xfId="3" applyNumberFormat="1" applyFont="1" applyFill="1" applyBorder="1" applyAlignment="1" applyProtection="1">
      <alignment horizontal="center" vertical="center"/>
    </xf>
    <xf numFmtId="164" fontId="21" fillId="5" borderId="29" xfId="3" applyNumberFormat="1" applyFont="1" applyFill="1" applyBorder="1" applyAlignment="1" applyProtection="1">
      <alignment horizontal="center" vertical="center"/>
    </xf>
    <xf numFmtId="164" fontId="20" fillId="5" borderId="23" xfId="3" applyNumberFormat="1" applyFont="1" applyFill="1" applyBorder="1" applyAlignment="1" applyProtection="1">
      <alignment horizontal="center" vertical="center"/>
    </xf>
    <xf numFmtId="164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5" fontId="18" fillId="0" borderId="31" xfId="3" applyNumberFormat="1" applyFont="1" applyFill="1" applyBorder="1" applyAlignment="1" applyProtection="1">
      <alignment horizontal="center" vertical="center"/>
    </xf>
    <xf numFmtId="165" fontId="18" fillId="0" borderId="37" xfId="3" applyNumberFormat="1" applyFont="1" applyFill="1" applyBorder="1" applyAlignment="1" applyProtection="1">
      <alignment horizontal="center" vertical="center"/>
    </xf>
    <xf numFmtId="164" fontId="21" fillId="0" borderId="27" xfId="3" applyNumberFormat="1" applyFont="1" applyFill="1" applyBorder="1" applyAlignment="1" applyProtection="1">
      <alignment horizontal="center" vertical="center"/>
    </xf>
    <xf numFmtId="164" fontId="21" fillId="0" borderId="26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/>
    </xf>
    <xf numFmtId="164" fontId="21" fillId="5" borderId="7" xfId="3" applyNumberFormat="1" applyFont="1" applyFill="1" applyBorder="1" applyAlignment="1" applyProtection="1">
      <alignment horizontal="center" vertical="center"/>
    </xf>
    <xf numFmtId="164" fontId="21" fillId="5" borderId="31" xfId="3" applyNumberFormat="1" applyFont="1" applyFill="1" applyBorder="1" applyAlignment="1" applyProtection="1">
      <alignment horizontal="center" vertical="center"/>
    </xf>
    <xf numFmtId="164" fontId="21" fillId="5" borderId="37" xfId="3" applyNumberFormat="1" applyFont="1" applyFill="1" applyBorder="1" applyAlignment="1" applyProtection="1">
      <alignment horizontal="center" vertical="center"/>
    </xf>
    <xf numFmtId="164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5" fontId="18" fillId="0" borderId="27" xfId="3" applyNumberFormat="1" applyFont="1" applyFill="1" applyBorder="1" applyAlignment="1" applyProtection="1">
      <alignment horizontal="center" vertical="center"/>
    </xf>
    <xf numFmtId="165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4" fontId="20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3" applyNumberFormat="1" applyFont="1" applyFill="1" applyBorder="1" applyAlignment="1" applyProtection="1">
      <alignment horizontal="center" vertical="center" wrapText="1"/>
    </xf>
    <xf numFmtId="164" fontId="24" fillId="0" borderId="19" xfId="3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justify" vertical="center"/>
    </xf>
    <xf numFmtId="49" fontId="29" fillId="0" borderId="7" xfId="2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>
      <alignment vertical="center"/>
    </xf>
    <xf numFmtId="164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vertical="center"/>
    </xf>
    <xf numFmtId="164" fontId="29" fillId="0" borderId="16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8" xfId="2" applyNumberFormat="1" applyFont="1" applyFill="1" applyBorder="1" applyAlignment="1" applyProtection="1">
      <alignment horizontal="center" vertical="center"/>
    </xf>
    <xf numFmtId="165" fontId="29" fillId="0" borderId="18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center" vertical="center" wrapText="1"/>
    </xf>
    <xf numFmtId="165" fontId="29" fillId="0" borderId="16" xfId="2" applyNumberFormat="1" applyFont="1" applyFill="1" applyBorder="1" applyAlignment="1" applyProtection="1">
      <alignment horizontal="center" vertical="center"/>
    </xf>
    <xf numFmtId="12" fontId="29" fillId="0" borderId="7" xfId="2" applyNumberFormat="1" applyFont="1" applyFill="1" applyBorder="1" applyAlignment="1" applyProtection="1">
      <alignment horizontal="justify" vertical="center" wrapText="1"/>
    </xf>
    <xf numFmtId="12" fontId="29" fillId="0" borderId="7" xfId="2" applyNumberFormat="1" applyFont="1" applyFill="1" applyBorder="1" applyAlignment="1" applyProtection="1">
      <alignment horizontal="center" vertical="center" wrapText="1"/>
    </xf>
    <xf numFmtId="49" fontId="29" fillId="0" borderId="12" xfId="2" applyNumberFormat="1" applyFont="1" applyFill="1" applyBorder="1" applyAlignment="1" applyProtection="1">
      <alignment vertical="center"/>
    </xf>
    <xf numFmtId="12" fontId="29" fillId="0" borderId="13" xfId="2" applyNumberFormat="1" applyFont="1" applyFill="1" applyBorder="1" applyAlignment="1" applyProtection="1">
      <alignment horizontal="center" vertical="center" wrapText="1"/>
    </xf>
    <xf numFmtId="49" fontId="29" fillId="0" borderId="13" xfId="2" applyNumberFormat="1" applyFont="1" applyFill="1" applyBorder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vertical="center"/>
    </xf>
    <xf numFmtId="164" fontId="29" fillId="0" borderId="20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vertical="center"/>
    </xf>
    <xf numFmtId="49" fontId="29" fillId="0" borderId="5" xfId="2" applyNumberFormat="1" applyFont="1" applyFill="1" applyBorder="1" applyAlignment="1" applyProtection="1">
      <alignment horizontal="justify" vertical="center" wrapText="1"/>
    </xf>
    <xf numFmtId="49" fontId="29" fillId="0" borderId="5" xfId="2" applyNumberFormat="1" applyFont="1" applyFill="1" applyBorder="1" applyAlignment="1" applyProtection="1">
      <alignment horizontal="center" vertical="center" wrapText="1"/>
    </xf>
    <xf numFmtId="164" fontId="29" fillId="0" borderId="23" xfId="3" applyNumberFormat="1" applyFont="1" applyFill="1" applyBorder="1" applyAlignment="1" applyProtection="1">
      <alignment horizontal="center" vertical="center"/>
    </xf>
    <xf numFmtId="164" fontId="29" fillId="0" borderId="22" xfId="3" applyNumberFormat="1" applyFont="1" applyFill="1" applyBorder="1" applyAlignment="1" applyProtection="1">
      <alignment horizontal="center" vertical="center"/>
    </xf>
    <xf numFmtId="49" fontId="29" fillId="0" borderId="14" xfId="2" applyNumberFormat="1" applyFont="1" applyFill="1" applyBorder="1" applyAlignment="1" applyProtection="1">
      <alignment vertical="center"/>
    </xf>
    <xf numFmtId="49" fontId="29" fillId="0" borderId="13" xfId="2" applyNumberFormat="1" applyFont="1" applyFill="1" applyBorder="1" applyAlignment="1" applyProtection="1">
      <alignment horizontal="justify" vertical="center" wrapText="1"/>
    </xf>
    <xf numFmtId="49" fontId="29" fillId="0" borderId="13" xfId="2" applyNumberFormat="1" applyFont="1" applyFill="1" applyBorder="1" applyAlignment="1" applyProtection="1">
      <alignment horizontal="center" vertical="center" wrapText="1"/>
    </xf>
    <xf numFmtId="165" fontId="29" fillId="0" borderId="20" xfId="2" applyNumberFormat="1" applyFont="1" applyFill="1" applyBorder="1" applyAlignment="1" applyProtection="1">
      <alignment horizontal="center" vertical="center"/>
    </xf>
    <xf numFmtId="164" fontId="29" fillId="0" borderId="7" xfId="3" applyNumberFormat="1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4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left" vertical="center" wrapText="1"/>
    </xf>
    <xf numFmtId="49" fontId="28" fillId="0" borderId="7" xfId="2" applyNumberFormat="1" applyFont="1" applyFill="1" applyBorder="1" applyAlignment="1" applyProtection="1">
      <alignment horizontal="center" vertical="center"/>
    </xf>
    <xf numFmtId="164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/>
      <protection hidden="1"/>
    </xf>
    <xf numFmtId="164" fontId="28" fillId="0" borderId="16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justify" vertical="center"/>
    </xf>
    <xf numFmtId="164" fontId="29" fillId="0" borderId="16" xfId="3" applyNumberFormat="1" applyFont="1" applyFill="1" applyBorder="1" applyAlignment="1" applyProtection="1">
      <alignment horizontal="center" vertical="center"/>
    </xf>
    <xf numFmtId="165" fontId="28" fillId="0" borderId="16" xfId="3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164" fontId="24" fillId="0" borderId="19" xfId="0" applyNumberFormat="1" applyFont="1" applyFill="1" applyBorder="1" applyAlignment="1" applyProtection="1">
      <alignment horizontal="center" vertical="center"/>
      <protection hidden="1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7" xfId="3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4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4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4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4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4" fontId="24" fillId="0" borderId="19" xfId="0" applyNumberFormat="1" applyFont="1" applyFill="1" applyBorder="1" applyAlignment="1" applyProtection="1">
      <alignment horizontal="center"/>
      <protection hidden="1"/>
    </xf>
    <xf numFmtId="165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47" xfId="0" applyNumberFormat="1" applyFont="1" applyFill="1" applyBorder="1" applyAlignment="1" applyProtection="1">
      <alignment vertical="center" wrapText="1"/>
      <protection hidden="1"/>
    </xf>
    <xf numFmtId="49" fontId="2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164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4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2" applyNumberFormat="1" applyFont="1" applyFill="1" applyBorder="1" applyAlignment="1" applyProtection="1">
      <alignment horizontal="justify" vertical="center"/>
    </xf>
    <xf numFmtId="49" fontId="28" fillId="0" borderId="5" xfId="2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164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top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3" xfId="0" applyNumberFormat="1" applyFont="1" applyFill="1" applyBorder="1" applyAlignment="1" applyProtection="1">
      <alignment vertical="center" wrapText="1"/>
      <protection hidden="1"/>
    </xf>
    <xf numFmtId="49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8" xfId="0" applyFont="1" applyFill="1" applyBorder="1" applyAlignment="1">
      <alignment horizontal="left" vertical="center" wrapText="1"/>
    </xf>
    <xf numFmtId="49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NumberFormat="1" applyFont="1" applyFill="1" applyBorder="1" applyAlignment="1" applyProtection="1">
      <alignment vertical="top"/>
    </xf>
    <xf numFmtId="0" fontId="29" fillId="0" borderId="7" xfId="0" applyFont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164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horizontal="justify" vertical="center" wrapText="1"/>
    </xf>
    <xf numFmtId="49" fontId="28" fillId="0" borderId="11" xfId="7" applyNumberFormat="1" applyFont="1" applyFill="1" applyBorder="1" applyAlignment="1" applyProtection="1">
      <alignment horizontal="justify" vertical="center" wrapText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9" xfId="7" applyNumberFormat="1" applyFont="1" applyFill="1" applyBorder="1" applyAlignment="1" applyProtection="1">
      <alignment horizontal="center" vertical="center"/>
    </xf>
    <xf numFmtId="164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0" applyFont="1" applyFill="1" applyBorder="1" applyAlignment="1">
      <alignment horizontal="left" vertical="center" wrapText="1"/>
    </xf>
    <xf numFmtId="12" fontId="29" fillId="0" borderId="54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7" xfId="0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4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 applyProtection="1">
      <alignment horizontal="left" vertical="center" wrapText="1"/>
    </xf>
    <xf numFmtId="49" fontId="29" fillId="0" borderId="11" xfId="2" applyNumberFormat="1" applyFont="1" applyFill="1" applyBorder="1" applyAlignment="1" applyProtection="1">
      <alignment horizontal="justify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top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8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2" applyNumberFormat="1" applyFont="1" applyFill="1" applyBorder="1" applyAlignment="1" applyProtection="1">
      <alignment vertical="center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2" applyNumberFormat="1" applyFont="1" applyFill="1" applyBorder="1" applyAlignment="1" applyProtection="1">
      <alignment horizontal="center" vertical="center"/>
    </xf>
    <xf numFmtId="165" fontId="28" fillId="0" borderId="20" xfId="2" applyNumberFormat="1" applyFont="1" applyFill="1" applyBorder="1" applyAlignment="1" applyProtection="1">
      <alignment horizontal="center" vertical="center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136</v>
      </c>
      <c r="F1" s="519"/>
      <c r="G1" s="520"/>
      <c r="H1" s="520"/>
    </row>
    <row r="2" spans="1:10" ht="13.5" thickBot="1">
      <c r="A2" s="30"/>
      <c r="F2" s="74"/>
      <c r="G2" s="29"/>
      <c r="H2" s="29"/>
    </row>
    <row r="3" spans="1:10" ht="13.5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312"/>
    <col min="20" max="16384" width="9.140625" style="2"/>
  </cols>
  <sheetData>
    <row r="1" spans="1:19" ht="21" customHeight="1">
      <c r="A1" s="120" t="s">
        <v>214</v>
      </c>
      <c r="B1" s="121"/>
      <c r="C1" s="523" t="s">
        <v>303</v>
      </c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384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385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</row>
    <row r="5" spans="1:19" ht="22.5" customHeight="1">
      <c r="A5" s="521" t="s">
        <v>377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9" ht="27.6" customHeight="1">
      <c r="A6" s="521" t="s">
        <v>386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522" t="s">
        <v>373</v>
      </c>
      <c r="P7" s="522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211</v>
      </c>
      <c r="E8" s="127" t="s">
        <v>216</v>
      </c>
      <c r="F8" s="127" t="s">
        <v>212</v>
      </c>
      <c r="G8" s="127" t="s">
        <v>275</v>
      </c>
      <c r="H8" s="127" t="s">
        <v>299</v>
      </c>
      <c r="I8" s="127" t="s">
        <v>249</v>
      </c>
      <c r="J8" s="127" t="s">
        <v>301</v>
      </c>
      <c r="K8" s="128" t="s">
        <v>246</v>
      </c>
      <c r="L8" s="129" t="s">
        <v>250</v>
      </c>
      <c r="M8" s="130" t="s">
        <v>369</v>
      </c>
      <c r="N8" s="130" t="s">
        <v>370</v>
      </c>
      <c r="O8" s="130" t="s">
        <v>371</v>
      </c>
      <c r="P8" s="130" t="s">
        <v>372</v>
      </c>
      <c r="S8" s="313"/>
    </row>
    <row r="9" spans="1:19" s="3" customFormat="1" ht="16.5" thickBot="1">
      <c r="A9" s="131" t="s">
        <v>2</v>
      </c>
      <c r="B9" s="132" t="s">
        <v>16</v>
      </c>
      <c r="C9" s="133" t="s">
        <v>315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314"/>
    </row>
    <row r="10" spans="1:19" s="4" customFormat="1" ht="16.5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315"/>
    </row>
    <row r="11" spans="1:19" s="6" customFormat="1" ht="39.950000000000003" customHeight="1">
      <c r="A11" s="147" t="s">
        <v>62</v>
      </c>
      <c r="B11" s="148" t="s">
        <v>243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316"/>
    </row>
    <row r="12" spans="1:19" s="6" customFormat="1" ht="39.950000000000003" customHeight="1">
      <c r="A12" s="147" t="s">
        <v>45</v>
      </c>
      <c r="B12" s="148" t="s">
        <v>194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316"/>
    </row>
    <row r="13" spans="1:19" s="6" customFormat="1" ht="60.75" hidden="1" customHeight="1">
      <c r="A13" s="147" t="s">
        <v>44</v>
      </c>
      <c r="B13" s="148" t="s">
        <v>195</v>
      </c>
      <c r="C13" s="149" t="s">
        <v>196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316"/>
    </row>
    <row r="14" spans="1:19" s="6" customFormat="1" ht="39.950000000000003" customHeight="1">
      <c r="A14" s="147" t="s">
        <v>63</v>
      </c>
      <c r="B14" s="148" t="s">
        <v>276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316"/>
    </row>
    <row r="15" spans="1:19" s="6" customFormat="1" ht="39.950000000000003" customHeight="1">
      <c r="A15" s="147" t="s">
        <v>178</v>
      </c>
      <c r="B15" s="148" t="s">
        <v>197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316"/>
    </row>
    <row r="16" spans="1:19" s="6" customFormat="1" ht="39.950000000000003" hidden="1" customHeight="1">
      <c r="A16" s="147" t="s">
        <v>178</v>
      </c>
      <c r="B16" s="148" t="s">
        <v>198</v>
      </c>
      <c r="C16" s="149" t="s">
        <v>199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316"/>
    </row>
    <row r="17" spans="1:19" s="6" customFormat="1" ht="39.950000000000003" customHeight="1">
      <c r="A17" s="147" t="s">
        <v>242</v>
      </c>
      <c r="B17" s="148" t="s">
        <v>240</v>
      </c>
      <c r="C17" s="149" t="s">
        <v>241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316"/>
    </row>
    <row r="18" spans="1:19" s="6" customFormat="1" ht="39.950000000000003" customHeight="1">
      <c r="A18" s="147" t="s">
        <v>161</v>
      </c>
      <c r="B18" s="148" t="s">
        <v>245</v>
      </c>
      <c r="C18" s="149" t="s">
        <v>304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316"/>
    </row>
    <row r="19" spans="1:19" s="6" customFormat="1" ht="39.950000000000003" customHeight="1">
      <c r="A19" s="147" t="s">
        <v>177</v>
      </c>
      <c r="B19" s="148" t="s">
        <v>200</v>
      </c>
      <c r="C19" s="149" t="s">
        <v>304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316"/>
    </row>
    <row r="20" spans="1:19" s="4" customFormat="1" ht="45" customHeight="1" thickBot="1">
      <c r="A20" s="147" t="s">
        <v>231</v>
      </c>
      <c r="B20" s="148" t="s">
        <v>387</v>
      </c>
      <c r="C20" s="149" t="s">
        <v>388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315"/>
    </row>
    <row r="21" spans="1:19" s="6" customFormat="1" ht="16.5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316"/>
    </row>
    <row r="22" spans="1:19" ht="39.950000000000003" customHeight="1">
      <c r="A22" s="147" t="s">
        <v>64</v>
      </c>
      <c r="B22" s="148" t="s">
        <v>244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316"/>
    </row>
    <row r="24" spans="1:19" s="6" customFormat="1" ht="39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316"/>
    </row>
    <row r="25" spans="1:19" s="6" customFormat="1" ht="30" hidden="1" customHeight="1">
      <c r="A25" s="163"/>
      <c r="B25" s="164" t="s">
        <v>291</v>
      </c>
      <c r="C25" s="165" t="s">
        <v>292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316"/>
    </row>
    <row r="26" spans="1:19" s="6" customFormat="1" ht="57.75" hidden="1" customHeight="1">
      <c r="A26" s="163"/>
      <c r="B26" s="164" t="s">
        <v>293</v>
      </c>
      <c r="C26" s="165" t="s">
        <v>294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316"/>
    </row>
    <row r="27" spans="1:19" s="6" customFormat="1" ht="36" hidden="1" customHeight="1">
      <c r="A27" s="163"/>
      <c r="B27" s="164" t="s">
        <v>295</v>
      </c>
      <c r="C27" s="165" t="s">
        <v>296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316"/>
    </row>
    <row r="28" spans="1:19" s="6" customFormat="1" ht="51" hidden="1">
      <c r="A28" s="163"/>
      <c r="B28" s="164" t="s">
        <v>297</v>
      </c>
      <c r="C28" s="165" t="s">
        <v>298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316"/>
    </row>
    <row r="29" spans="1:19" s="6" customFormat="1" ht="65.099999999999994" customHeight="1">
      <c r="A29" s="147" t="s">
        <v>66</v>
      </c>
      <c r="B29" s="166" t="s">
        <v>159</v>
      </c>
      <c r="C29" s="149" t="s">
        <v>201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316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316"/>
    </row>
    <row r="31" spans="1:19" s="6" customFormat="1" ht="84" customHeight="1">
      <c r="A31" s="147" t="s">
        <v>140</v>
      </c>
      <c r="B31" s="166" t="s">
        <v>277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316"/>
    </row>
    <row r="32" spans="1:19" s="6" customFormat="1" ht="65.099999999999994" customHeight="1">
      <c r="A32" s="147" t="s">
        <v>278</v>
      </c>
      <c r="B32" s="166" t="s">
        <v>233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316"/>
    </row>
    <row r="33" spans="1:19" s="6" customFormat="1" ht="31.5" customHeight="1">
      <c r="A33" s="147" t="s">
        <v>279</v>
      </c>
      <c r="B33" s="166" t="s">
        <v>280</v>
      </c>
      <c r="C33" s="149" t="s">
        <v>316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316"/>
    </row>
    <row r="34" spans="1:19" s="6" customFormat="1" ht="77.25" customHeight="1">
      <c r="A34" s="147" t="s">
        <v>281</v>
      </c>
      <c r="B34" s="166" t="s">
        <v>282</v>
      </c>
      <c r="C34" s="149" t="s">
        <v>394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316"/>
    </row>
    <row r="35" spans="1:19" s="6" customFormat="1" ht="26.25" hidden="1" thickBot="1">
      <c r="A35" s="171">
        <v>4</v>
      </c>
      <c r="B35" s="172" t="s">
        <v>57</v>
      </c>
      <c r="C35" s="173" t="s">
        <v>234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316"/>
    </row>
    <row r="36" spans="1:19" s="6" customFormat="1" ht="31.5" hidden="1" customHeight="1">
      <c r="A36" s="174" t="s">
        <v>68</v>
      </c>
      <c r="B36" s="175" t="s">
        <v>235</v>
      </c>
      <c r="C36" s="176" t="s">
        <v>236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316"/>
    </row>
    <row r="37" spans="1:19" s="5" customFormat="1" ht="44.25" hidden="1" customHeight="1">
      <c r="A37" s="174" t="s">
        <v>69</v>
      </c>
      <c r="B37" s="175" t="s">
        <v>237</v>
      </c>
      <c r="C37" s="176" t="s">
        <v>238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317"/>
    </row>
    <row r="38" spans="1:19" s="5" customFormat="1" ht="76.5" hidden="1" customHeight="1" thickBot="1">
      <c r="A38" s="174" t="s">
        <v>70</v>
      </c>
      <c r="B38" s="175" t="s">
        <v>239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317"/>
    </row>
    <row r="39" spans="1:19" s="5" customFormat="1" ht="43.5" customHeight="1">
      <c r="A39" s="177" t="s">
        <v>283</v>
      </c>
      <c r="B39" s="172" t="s">
        <v>57</v>
      </c>
      <c r="C39" s="178" t="s">
        <v>378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317"/>
    </row>
    <row r="40" spans="1:19" s="5" customFormat="1" ht="31.5" customHeight="1">
      <c r="A40" s="181" t="s">
        <v>68</v>
      </c>
      <c r="B40" s="166" t="s">
        <v>379</v>
      </c>
      <c r="C40" s="182" t="s">
        <v>380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310">
        <f>(J9+J50)*0.233</f>
        <v>21211.807399999998</v>
      </c>
      <c r="S40" s="317"/>
    </row>
    <row r="41" spans="1:19" s="5" customFormat="1" ht="45" customHeight="1">
      <c r="A41" s="181" t="s">
        <v>69</v>
      </c>
      <c r="B41" s="166" t="s">
        <v>381</v>
      </c>
      <c r="C41" s="183" t="s">
        <v>382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317"/>
    </row>
    <row r="42" spans="1:19" s="4" customFormat="1" ht="73.5" customHeight="1">
      <c r="A42" s="181" t="s">
        <v>70</v>
      </c>
      <c r="B42" s="166" t="s">
        <v>383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315"/>
    </row>
    <row r="43" spans="1:19" s="5" customFormat="1" ht="24.75" hidden="1" customHeight="1" thickBot="1">
      <c r="A43" s="139" t="s">
        <v>283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317"/>
    </row>
    <row r="44" spans="1:19" s="5" customFormat="1" ht="30" customHeight="1">
      <c r="A44" s="147" t="s">
        <v>390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317"/>
    </row>
    <row r="45" spans="1:19" s="5" customFormat="1" ht="57" customHeight="1">
      <c r="A45" s="147" t="s">
        <v>391</v>
      </c>
      <c r="B45" s="166" t="s">
        <v>53</v>
      </c>
      <c r="C45" s="189" t="s">
        <v>389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317"/>
    </row>
    <row r="46" spans="1:19" s="4" customFormat="1" ht="53.25" customHeight="1" thickBot="1">
      <c r="A46" s="147" t="s">
        <v>392</v>
      </c>
      <c r="B46" s="148" t="s">
        <v>162</v>
      </c>
      <c r="C46" s="189" t="s">
        <v>202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315"/>
    </row>
    <row r="47" spans="1:19" s="6" customFormat="1" ht="61.5" hidden="1" customHeight="1" thickBot="1">
      <c r="A47" s="147" t="s">
        <v>393</v>
      </c>
      <c r="B47" s="148" t="s">
        <v>172</v>
      </c>
      <c r="C47" s="149" t="s">
        <v>203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316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316"/>
    </row>
    <row r="49" spans="1:19" s="6" customFormat="1" ht="42.75" customHeight="1" thickBot="1">
      <c r="A49" s="139">
        <v>5</v>
      </c>
      <c r="B49" s="140" t="s">
        <v>152</v>
      </c>
      <c r="C49" s="141" t="s">
        <v>317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316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317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317"/>
    </row>
    <row r="52" spans="1:19" s="5" customFormat="1" ht="57" customHeight="1" thickBot="1">
      <c r="A52" s="147" t="s">
        <v>151</v>
      </c>
      <c r="B52" s="148" t="s">
        <v>60</v>
      </c>
      <c r="C52" s="149" t="s">
        <v>209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317"/>
    </row>
    <row r="53" spans="1:19" s="5" customFormat="1" ht="53.25" hidden="1" customHeight="1" thickBot="1">
      <c r="A53" s="139">
        <v>6</v>
      </c>
      <c r="B53" s="140" t="s">
        <v>217</v>
      </c>
      <c r="C53" s="141" t="s">
        <v>318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317"/>
    </row>
    <row r="54" spans="1:19" s="6" customFormat="1" ht="13.5" hidden="1" thickBot="1">
      <c r="A54" s="206" t="s">
        <v>141</v>
      </c>
      <c r="B54" s="207" t="s">
        <v>218</v>
      </c>
      <c r="C54" s="208" t="s">
        <v>219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316"/>
    </row>
    <row r="55" spans="1:19" ht="53.25" hidden="1" customHeight="1" thickBot="1">
      <c r="A55" s="147" t="s">
        <v>51</v>
      </c>
      <c r="B55" s="148" t="s">
        <v>228</v>
      </c>
      <c r="C55" s="149" t="s">
        <v>229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319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284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271</v>
      </c>
      <c r="B59" s="148" t="s">
        <v>132</v>
      </c>
      <c r="C59" s="216" t="s">
        <v>285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286</v>
      </c>
      <c r="B60" s="148" t="s">
        <v>129</v>
      </c>
      <c r="C60" s="216" t="s">
        <v>287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320</v>
      </c>
      <c r="B61" s="148" t="s">
        <v>84</v>
      </c>
      <c r="C61" s="216" t="s">
        <v>288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205</v>
      </c>
      <c r="B62" s="148" t="s">
        <v>204</v>
      </c>
      <c r="C62" s="216" t="s">
        <v>206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207</v>
      </c>
      <c r="B63" s="148" t="s">
        <v>89</v>
      </c>
      <c r="C63" s="149" t="s">
        <v>289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321</v>
      </c>
      <c r="B64" s="148" t="s">
        <v>247</v>
      </c>
      <c r="C64" s="149" t="s">
        <v>290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213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>
      <selection activeCell="J3" sqref="J3"/>
    </sheetView>
  </sheetViews>
  <sheetFormatPr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>
      <c r="A1" s="309"/>
      <c r="B1" s="394"/>
      <c r="C1" s="232"/>
      <c r="D1" s="233"/>
      <c r="E1" s="117"/>
      <c r="F1" s="117"/>
      <c r="G1" s="117"/>
      <c r="H1" s="117"/>
      <c r="I1" s="117"/>
      <c r="J1" s="234" t="s">
        <v>592</v>
      </c>
    </row>
    <row r="2" spans="1:23" ht="15.75">
      <c r="A2" s="117"/>
      <c r="B2" s="117"/>
      <c r="C2" s="117"/>
      <c r="D2" s="117"/>
      <c r="E2" s="117"/>
      <c r="F2" s="117"/>
      <c r="G2" s="117"/>
      <c r="H2" s="123"/>
      <c r="I2" s="123"/>
      <c r="J2" s="420" t="s">
        <v>597</v>
      </c>
      <c r="K2" s="419"/>
      <c r="L2" s="419"/>
      <c r="M2" s="419"/>
      <c r="N2" s="419"/>
      <c r="O2" s="419"/>
      <c r="P2" s="419"/>
      <c r="R2" s="419"/>
      <c r="S2" s="419"/>
      <c r="T2" s="419"/>
      <c r="U2" s="419"/>
      <c r="V2" s="419"/>
      <c r="W2" s="419"/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42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>
      <c r="A4" s="117"/>
      <c r="B4" s="526"/>
      <c r="C4" s="526"/>
      <c r="D4" s="526"/>
      <c r="E4" s="526"/>
      <c r="F4" s="526"/>
      <c r="G4" s="526"/>
      <c r="H4" s="526"/>
      <c r="I4" s="526"/>
      <c r="J4" s="526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>
      <c r="A5" s="525" t="s">
        <v>569</v>
      </c>
      <c r="B5" s="525"/>
      <c r="C5" s="525"/>
      <c r="D5" s="525"/>
      <c r="E5" s="525"/>
      <c r="F5" s="525"/>
      <c r="G5" s="525"/>
      <c r="H5" s="525"/>
      <c r="I5" s="525"/>
      <c r="J5" s="525"/>
    </row>
    <row r="6" spans="1:23" ht="27" customHeight="1">
      <c r="A6" s="525"/>
      <c r="B6" s="525"/>
      <c r="C6" s="525"/>
      <c r="D6" s="525"/>
      <c r="E6" s="525"/>
      <c r="F6" s="525"/>
      <c r="G6" s="525"/>
      <c r="H6" s="525"/>
      <c r="I6" s="525"/>
      <c r="J6" s="525"/>
    </row>
    <row r="7" spans="1:23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395" t="s">
        <v>25</v>
      </c>
      <c r="B8" s="396" t="s">
        <v>26</v>
      </c>
      <c r="C8" s="408" t="s">
        <v>28</v>
      </c>
      <c r="D8" s="409" t="s">
        <v>215</v>
      </c>
      <c r="E8" s="410" t="s">
        <v>216</v>
      </c>
      <c r="F8" s="410" t="s">
        <v>212</v>
      </c>
      <c r="G8" s="409" t="s">
        <v>248</v>
      </c>
      <c r="H8" s="410" t="s">
        <v>299</v>
      </c>
      <c r="I8" s="410" t="s">
        <v>249</v>
      </c>
      <c r="J8" s="397" t="s">
        <v>515</v>
      </c>
    </row>
    <row r="9" spans="1:23" ht="20.25" customHeight="1">
      <c r="A9" s="330" t="s">
        <v>74</v>
      </c>
      <c r="B9" s="398" t="s">
        <v>14</v>
      </c>
      <c r="C9" s="398"/>
      <c r="D9" s="399" t="e">
        <f>#REF!+D11+#REF!</f>
        <v>#REF!</v>
      </c>
      <c r="E9" s="399" t="e">
        <f>#REF!+E11</f>
        <v>#REF!</v>
      </c>
      <c r="F9" s="399" t="e">
        <f>#REF!+F11</f>
        <v>#REF!</v>
      </c>
      <c r="G9" s="399" t="e">
        <f>#REF!+#REF!+#REF!</f>
        <v>#REF!</v>
      </c>
      <c r="H9" s="399" t="e">
        <f>#REF!+#REF!+#REF!</f>
        <v>#REF!</v>
      </c>
      <c r="I9" s="399" t="e">
        <f>#REF!+#REF!+#REF!</f>
        <v>#REF!</v>
      </c>
      <c r="J9" s="400">
        <f>SUM(J10:J15)</f>
        <v>16487.599999999999</v>
      </c>
    </row>
    <row r="10" spans="1:23" ht="36" customHeight="1">
      <c r="A10" s="247" t="s">
        <v>312</v>
      </c>
      <c r="B10" s="401" t="s">
        <v>43</v>
      </c>
      <c r="C10" s="401"/>
      <c r="D10" s="402"/>
      <c r="E10" s="402"/>
      <c r="F10" s="402"/>
      <c r="G10" s="402"/>
      <c r="H10" s="402"/>
      <c r="I10" s="402"/>
      <c r="J10" s="403">
        <f>'Вед. 2019 (прил 4)'!G11</f>
        <v>1157.3</v>
      </c>
    </row>
    <row r="11" spans="1:23" ht="39.75" customHeight="1">
      <c r="A11" s="247" t="s">
        <v>210</v>
      </c>
      <c r="B11" s="401" t="s">
        <v>29</v>
      </c>
      <c r="C11" s="401"/>
      <c r="D11" s="402" t="e">
        <f>#REF!</f>
        <v>#REF!</v>
      </c>
      <c r="E11" s="402" t="e">
        <f>#REF!</f>
        <v>#REF!</v>
      </c>
      <c r="F11" s="402" t="e">
        <f>#REF!</f>
        <v>#REF!</v>
      </c>
      <c r="G11" s="402" t="e">
        <f>#REF!+#REF!</f>
        <v>#REF!</v>
      </c>
      <c r="H11" s="402" t="e">
        <f>#REF!+#REF!</f>
        <v>#REF!</v>
      </c>
      <c r="I11" s="402" t="e">
        <f>#REF!+#REF!</f>
        <v>#REF!</v>
      </c>
      <c r="J11" s="403">
        <f>'Вед. 2019 (прил 4)'!G15</f>
        <v>1616.2000000000003</v>
      </c>
      <c r="R11" s="418"/>
    </row>
    <row r="12" spans="1:23" ht="44.25" customHeight="1">
      <c r="A12" s="247" t="s">
        <v>252</v>
      </c>
      <c r="B12" s="401" t="s">
        <v>46</v>
      </c>
      <c r="C12" s="401"/>
      <c r="D12" s="402" t="e">
        <f>#REF!</f>
        <v>#REF!</v>
      </c>
      <c r="E12" s="402" t="e">
        <f>#REF!</f>
        <v>#REF!</v>
      </c>
      <c r="F12" s="402" t="e">
        <f>#REF!</f>
        <v>#REF!</v>
      </c>
      <c r="G12" s="402" t="e">
        <f>#REF!+#REF!+#REF!</f>
        <v>#REF!</v>
      </c>
      <c r="H12" s="402" t="e">
        <f>#REF!+#REF!+#REF!</f>
        <v>#REF!</v>
      </c>
      <c r="I12" s="402" t="e">
        <f>#REF!+#REF!+#REF!</f>
        <v>#REF!</v>
      </c>
      <c r="J12" s="403">
        <f>'Вед. 2019 (прил 4)'!G38</f>
        <v>9472.5</v>
      </c>
      <c r="L12" s="311" t="e">
        <f>J12+J10+J11-#REF!-#REF!</f>
        <v>#REF!</v>
      </c>
    </row>
    <row r="13" spans="1:23" ht="44.25" customHeight="1">
      <c r="A13" s="299" t="s">
        <v>562</v>
      </c>
      <c r="B13" s="401" t="s">
        <v>564</v>
      </c>
      <c r="C13" s="401"/>
      <c r="D13" s="402"/>
      <c r="E13" s="402"/>
      <c r="F13" s="402"/>
      <c r="G13" s="402"/>
      <c r="H13" s="402"/>
      <c r="I13" s="402"/>
      <c r="J13" s="403">
        <f>'Вед. 2019 (прил 4)'!G33</f>
        <v>1625</v>
      </c>
      <c r="L13" s="311"/>
    </row>
    <row r="14" spans="1:23" ht="20.25" customHeight="1">
      <c r="A14" s="299" t="s">
        <v>305</v>
      </c>
      <c r="B14" s="401" t="s">
        <v>182</v>
      </c>
      <c r="C14" s="401"/>
      <c r="D14" s="402" t="e">
        <f>#REF!</f>
        <v>#REF!</v>
      </c>
      <c r="E14" s="402" t="e">
        <f>#REF!</f>
        <v>#REF!</v>
      </c>
      <c r="F14" s="402" t="e">
        <f>#REF!</f>
        <v>#REF!</v>
      </c>
      <c r="G14" s="404" t="e">
        <f>#REF!</f>
        <v>#REF!</v>
      </c>
      <c r="H14" s="404" t="e">
        <f>#REF!</f>
        <v>#REF!</v>
      </c>
      <c r="I14" s="404" t="e">
        <f>#REF!</f>
        <v>#REF!</v>
      </c>
      <c r="J14" s="403">
        <f>'Вед. 2019 (прил 4)'!G60</f>
        <v>20</v>
      </c>
    </row>
    <row r="15" spans="1:23" ht="17.25" customHeight="1">
      <c r="A15" s="299" t="s">
        <v>30</v>
      </c>
      <c r="B15" s="401" t="s">
        <v>183</v>
      </c>
      <c r="C15" s="401"/>
      <c r="D15" s="402">
        <v>100</v>
      </c>
      <c r="E15" s="402"/>
      <c r="F15" s="402">
        <v>100</v>
      </c>
      <c r="G15" s="404" t="e">
        <f>#REF!+#REF!+#REF!+#REF!+#REF!+#REF!</f>
        <v>#REF!</v>
      </c>
      <c r="H15" s="404" t="e">
        <f>#REF!+#REF!+#REF!+#REF!+#REF!+#REF!</f>
        <v>#REF!</v>
      </c>
      <c r="I15" s="404" t="e">
        <f>#REF!+#REF!+#REF!+#REF!+#REF!+#REF!</f>
        <v>#REF!</v>
      </c>
      <c r="J15" s="403">
        <f>'Вед. 2019 (прил 4)'!G64+'Вед. 2019 (прил 4)'!G27</f>
        <v>2596.6</v>
      </c>
    </row>
    <row r="16" spans="1:23" ht="28.5" customHeight="1">
      <c r="A16" s="330" t="s">
        <v>37</v>
      </c>
      <c r="B16" s="398" t="s">
        <v>31</v>
      </c>
      <c r="C16" s="398"/>
      <c r="D16" s="399" t="e">
        <f>D17+#REF!+#REF!+#REF!</f>
        <v>#REF!</v>
      </c>
      <c r="E16" s="399" t="e">
        <f>E17+#REF!+#REF!+#REF!</f>
        <v>#REF!</v>
      </c>
      <c r="F16" s="399" t="e">
        <f>F17+#REF!+#REF!+#REF!</f>
        <v>#REF!</v>
      </c>
      <c r="G16" s="399" t="e">
        <f>G17</f>
        <v>#REF!</v>
      </c>
      <c r="H16" s="399" t="e">
        <f>H17</f>
        <v>#REF!</v>
      </c>
      <c r="I16" s="399" t="e">
        <f>I17</f>
        <v>#REF!</v>
      </c>
      <c r="J16" s="400">
        <f>J17</f>
        <v>46.5</v>
      </c>
    </row>
    <row r="17" spans="1:10" ht="30.75" customHeight="1">
      <c r="A17" s="299" t="s">
        <v>180</v>
      </c>
      <c r="B17" s="401" t="s">
        <v>21</v>
      </c>
      <c r="C17" s="401"/>
      <c r="D17" s="402" t="e">
        <f>#REF!</f>
        <v>#REF!</v>
      </c>
      <c r="E17" s="402" t="e">
        <f>#REF!</f>
        <v>#REF!</v>
      </c>
      <c r="F17" s="402" t="e">
        <f>#REF!</f>
        <v>#REF!</v>
      </c>
      <c r="G17" s="402" t="e">
        <f>#REF!+#REF!</f>
        <v>#REF!</v>
      </c>
      <c r="H17" s="402" t="e">
        <f>#REF!+#REF!</f>
        <v>#REF!</v>
      </c>
      <c r="I17" s="402" t="e">
        <f>#REF!+#REF!</f>
        <v>#REF!</v>
      </c>
      <c r="J17" s="403">
        <f>'Вед. 2019 (прил 4)'!G96</f>
        <v>46.5</v>
      </c>
    </row>
    <row r="18" spans="1:10" ht="21" customHeight="1">
      <c r="A18" s="368" t="s">
        <v>313</v>
      </c>
      <c r="B18" s="398" t="s">
        <v>314</v>
      </c>
      <c r="C18" s="398"/>
      <c r="D18" s="399"/>
      <c r="E18" s="399"/>
      <c r="F18" s="399"/>
      <c r="G18" s="399"/>
      <c r="H18" s="399"/>
      <c r="I18" s="399"/>
      <c r="J18" s="400">
        <f>SUM(J19:J21)</f>
        <v>34019.9</v>
      </c>
    </row>
    <row r="19" spans="1:10" ht="15.75" customHeight="1">
      <c r="A19" s="247" t="s">
        <v>402</v>
      </c>
      <c r="B19" s="401" t="s">
        <v>399</v>
      </c>
      <c r="C19" s="401"/>
      <c r="D19" s="402">
        <f>[2]роспись!H63</f>
        <v>5320</v>
      </c>
      <c r="E19" s="402">
        <v>480</v>
      </c>
      <c r="F19" s="402">
        <v>668</v>
      </c>
      <c r="G19" s="402" t="e">
        <f>#REF!</f>
        <v>#REF!</v>
      </c>
      <c r="H19" s="402" t="e">
        <f>#REF!</f>
        <v>#REF!</v>
      </c>
      <c r="I19" s="402" t="e">
        <f>#REF!</f>
        <v>#REF!</v>
      </c>
      <c r="J19" s="403">
        <f>'Функц.2019 (прил 3) '!L95</f>
        <v>140</v>
      </c>
    </row>
    <row r="20" spans="1:10" ht="21" customHeight="1">
      <c r="A20" s="247" t="s">
        <v>224</v>
      </c>
      <c r="B20" s="401" t="s">
        <v>223</v>
      </c>
      <c r="C20" s="401"/>
      <c r="D20" s="402">
        <f>[2]роспись!H68</f>
        <v>668</v>
      </c>
      <c r="E20" s="402">
        <v>480</v>
      </c>
      <c r="F20" s="402">
        <v>668</v>
      </c>
      <c r="G20" s="402" t="e">
        <f>#REF!</f>
        <v>#REF!</v>
      </c>
      <c r="H20" s="402" t="e">
        <f>#REF!</f>
        <v>#REF!</v>
      </c>
      <c r="I20" s="402" t="e">
        <f>#REF!</f>
        <v>#REF!</v>
      </c>
      <c r="J20" s="403">
        <f>'Вед. 2019 (прил 4)'!G114</f>
        <v>33833.9</v>
      </c>
    </row>
    <row r="21" spans="1:10" ht="21" customHeight="1">
      <c r="A21" s="247" t="s">
        <v>452</v>
      </c>
      <c r="B21" s="401" t="s">
        <v>451</v>
      </c>
      <c r="C21" s="401"/>
      <c r="D21" s="402" t="e">
        <f>[2]роспись!H73</f>
        <v>#REF!</v>
      </c>
      <c r="E21" s="402">
        <v>480</v>
      </c>
      <c r="F21" s="402">
        <v>668</v>
      </c>
      <c r="G21" s="402" t="e">
        <f>#REF!</f>
        <v>#REF!</v>
      </c>
      <c r="H21" s="402" t="e">
        <f>#REF!</f>
        <v>#REF!</v>
      </c>
      <c r="I21" s="402" t="e">
        <f>#REF!</f>
        <v>#REF!</v>
      </c>
      <c r="J21" s="403">
        <f>'Вед. 2019 (прил 4)'!G118</f>
        <v>46</v>
      </c>
    </row>
    <row r="22" spans="1:10">
      <c r="A22" s="330" t="s">
        <v>32</v>
      </c>
      <c r="B22" s="398" t="s">
        <v>33</v>
      </c>
      <c r="C22" s="401"/>
      <c r="D22" s="402" t="e">
        <f>#REF!+#REF!+#REF!</f>
        <v>#REF!</v>
      </c>
      <c r="E22" s="402" t="e">
        <f>#REF!+#REF!+#REF!</f>
        <v>#REF!</v>
      </c>
      <c r="F22" s="402" t="e">
        <f>#REF!+#REF!+#REF!</f>
        <v>#REF!</v>
      </c>
      <c r="G22" s="399" t="e">
        <f>#REF!+#REF!+#REF!+#REF!</f>
        <v>#REF!</v>
      </c>
      <c r="H22" s="399" t="e">
        <f>#REF!+#REF!+#REF!+#REF!</f>
        <v>#REF!</v>
      </c>
      <c r="I22" s="399" t="e">
        <f>#REF!+#REF!+#REF!+#REF!</f>
        <v>#REF!</v>
      </c>
      <c r="J22" s="400">
        <f>J23</f>
        <v>50593.4</v>
      </c>
    </row>
    <row r="23" spans="1:10">
      <c r="A23" s="364" t="s">
        <v>322</v>
      </c>
      <c r="B23" s="401" t="s">
        <v>80</v>
      </c>
      <c r="C23" s="401"/>
      <c r="D23" s="402"/>
      <c r="E23" s="402"/>
      <c r="F23" s="402"/>
      <c r="G23" s="402"/>
      <c r="H23" s="402"/>
      <c r="I23" s="402"/>
      <c r="J23" s="403">
        <f>'Вед. 2019 (прил 4)'!G120</f>
        <v>50593.4</v>
      </c>
    </row>
    <row r="24" spans="1:10">
      <c r="A24" s="330" t="s">
        <v>34</v>
      </c>
      <c r="B24" s="398" t="s">
        <v>22</v>
      </c>
      <c r="C24" s="398"/>
      <c r="D24" s="399" t="e">
        <f t="shared" ref="D24:I24" si="0">D26</f>
        <v>#REF!</v>
      </c>
      <c r="E24" s="399" t="e">
        <f t="shared" si="0"/>
        <v>#REF!</v>
      </c>
      <c r="F24" s="399" t="e">
        <f t="shared" si="0"/>
        <v>#REF!</v>
      </c>
      <c r="G24" s="399" t="e">
        <f t="shared" si="0"/>
        <v>#REF!</v>
      </c>
      <c r="H24" s="399" t="e">
        <f t="shared" si="0"/>
        <v>#REF!</v>
      </c>
      <c r="I24" s="399" t="e">
        <f t="shared" si="0"/>
        <v>#REF!</v>
      </c>
      <c r="J24" s="400">
        <f>SUM(J25:J26)</f>
        <v>903.09999999999991</v>
      </c>
    </row>
    <row r="25" spans="1:10" ht="27" customHeight="1">
      <c r="A25" s="299" t="s">
        <v>330</v>
      </c>
      <c r="B25" s="401" t="s">
        <v>329</v>
      </c>
      <c r="C25" s="401"/>
      <c r="D25" s="402" t="e">
        <f>D26</f>
        <v>#REF!</v>
      </c>
      <c r="E25" s="402" t="e">
        <f>E26</f>
        <v>#REF!</v>
      </c>
      <c r="F25" s="402" t="e">
        <f>F26</f>
        <v>#REF!</v>
      </c>
      <c r="G25" s="402" t="e">
        <f>G26+#REF!+#REF!</f>
        <v>#REF!</v>
      </c>
      <c r="H25" s="402" t="e">
        <f>H26+#REF!+#REF!</f>
        <v>#REF!</v>
      </c>
      <c r="I25" s="402" t="e">
        <f>I26+#REF!+#REF!</f>
        <v>#REF!</v>
      </c>
      <c r="J25" s="403">
        <f>'Вед. 2019 (прил 4)'!G168</f>
        <v>61.8</v>
      </c>
    </row>
    <row r="26" spans="1:10" ht="18.75" customHeight="1">
      <c r="A26" s="299" t="s">
        <v>522</v>
      </c>
      <c r="B26" s="401" t="s">
        <v>23</v>
      </c>
      <c r="C26" s="401"/>
      <c r="D26" s="402" t="e">
        <f>#REF!</f>
        <v>#REF!</v>
      </c>
      <c r="E26" s="402" t="e">
        <f>#REF!</f>
        <v>#REF!</v>
      </c>
      <c r="F26" s="402" t="e">
        <f>#REF!</f>
        <v>#REF!</v>
      </c>
      <c r="G26" s="402" t="e">
        <f>#REF!+#REF!+#REF!</f>
        <v>#REF!</v>
      </c>
      <c r="H26" s="402" t="e">
        <f>#REF!+#REF!+#REF!</f>
        <v>#REF!</v>
      </c>
      <c r="I26" s="402" t="e">
        <f>#REF!+#REF!+#REF!</f>
        <v>#REF!</v>
      </c>
      <c r="J26" s="403">
        <f>'Вед. 2019 (прил 4)'!G169</f>
        <v>841.3</v>
      </c>
    </row>
    <row r="27" spans="1:10">
      <c r="A27" s="330" t="s">
        <v>208</v>
      </c>
      <c r="B27" s="398" t="s">
        <v>24</v>
      </c>
      <c r="C27" s="405"/>
      <c r="D27" s="406"/>
      <c r="E27" s="407"/>
      <c r="F27" s="407"/>
      <c r="G27" s="399" t="e">
        <f>G28</f>
        <v>#REF!</v>
      </c>
      <c r="H27" s="399" t="e">
        <f>H28</f>
        <v>#REF!</v>
      </c>
      <c r="I27" s="399" t="e">
        <f>I28</f>
        <v>#REF!</v>
      </c>
      <c r="J27" s="400">
        <f>SUM(J28:J29)</f>
        <v>8038.5999999999995</v>
      </c>
    </row>
    <row r="28" spans="1:10">
      <c r="A28" s="299" t="s">
        <v>38</v>
      </c>
      <c r="B28" s="401" t="s">
        <v>39</v>
      </c>
      <c r="C28" s="405"/>
      <c r="D28" s="406"/>
      <c r="E28" s="407"/>
      <c r="F28" s="407"/>
      <c r="G28" s="402" t="e">
        <f>#REF!+G29</f>
        <v>#REF!</v>
      </c>
      <c r="H28" s="402" t="e">
        <f>#REF!+H29</f>
        <v>#REF!</v>
      </c>
      <c r="I28" s="402" t="e">
        <f>#REF!+I29</f>
        <v>#REF!</v>
      </c>
      <c r="J28" s="403">
        <f>'Вед. 2019 (прил 4)'!G178</f>
        <v>5348.9</v>
      </c>
    </row>
    <row r="29" spans="1:10" ht="20.25" customHeight="1">
      <c r="A29" s="303" t="s">
        <v>310</v>
      </c>
      <c r="B29" s="401" t="s">
        <v>269</v>
      </c>
      <c r="C29" s="405"/>
      <c r="D29" s="406"/>
      <c r="E29" s="407"/>
      <c r="F29" s="407"/>
      <c r="G29" s="402" t="e">
        <f>#REF!</f>
        <v>#REF!</v>
      </c>
      <c r="H29" s="402" t="e">
        <f>#REF!</f>
        <v>#REF!</v>
      </c>
      <c r="I29" s="402" t="e">
        <f>#REF!</f>
        <v>#REF!</v>
      </c>
      <c r="J29" s="403">
        <f>'Вед. 2019 (прил 4)'!G182</f>
        <v>2689.7</v>
      </c>
    </row>
    <row r="30" spans="1:10">
      <c r="A30" s="330" t="s">
        <v>35</v>
      </c>
      <c r="B30" s="398">
        <v>1000</v>
      </c>
      <c r="C30" s="405"/>
      <c r="D30" s="406"/>
      <c r="E30" s="407"/>
      <c r="F30" s="407"/>
      <c r="G30" s="399" t="e">
        <f>G32+G31</f>
        <v>#REF!</v>
      </c>
      <c r="H30" s="399" t="e">
        <f>H32+H31</f>
        <v>#REF!</v>
      </c>
      <c r="I30" s="399" t="e">
        <f>I32+I31</f>
        <v>#REF!</v>
      </c>
      <c r="J30" s="400">
        <f>SUM(J31:J32)</f>
        <v>1373.1999999999998</v>
      </c>
    </row>
    <row r="31" spans="1:10" ht="20.25" customHeight="1">
      <c r="A31" s="247" t="s">
        <v>221</v>
      </c>
      <c r="B31" s="401" t="s">
        <v>220</v>
      </c>
      <c r="C31" s="405"/>
      <c r="D31" s="406"/>
      <c r="E31" s="407"/>
      <c r="F31" s="407"/>
      <c r="G31" s="402" t="e">
        <f>#REF!</f>
        <v>#REF!</v>
      </c>
      <c r="H31" s="402" t="e">
        <f>#REF!</f>
        <v>#REF!</v>
      </c>
      <c r="I31" s="402" t="e">
        <f>#REF!</f>
        <v>#REF!</v>
      </c>
      <c r="J31" s="403">
        <f>'Функц.2019 (прил 3) '!L177</f>
        <v>333.1</v>
      </c>
    </row>
    <row r="32" spans="1:10" ht="19.5" customHeight="1">
      <c r="A32" s="299" t="s">
        <v>171</v>
      </c>
      <c r="B32" s="401" t="s">
        <v>40</v>
      </c>
      <c r="C32" s="405"/>
      <c r="D32" s="406"/>
      <c r="E32" s="407"/>
      <c r="F32" s="407"/>
      <c r="G32" s="402" t="e">
        <f>#REF!+#REF!+#REF!</f>
        <v>#REF!</v>
      </c>
      <c r="H32" s="402" t="e">
        <f>#REF!+#REF!+#REF!</f>
        <v>#REF!</v>
      </c>
      <c r="I32" s="402" t="e">
        <f>#REF!+#REF!+#REF!</f>
        <v>#REF!</v>
      </c>
      <c r="J32" s="403">
        <f>'Вед. 2019 (прил 4)'!G195</f>
        <v>1040.0999999999999</v>
      </c>
    </row>
    <row r="33" spans="1:15">
      <c r="A33" s="330" t="s">
        <v>170</v>
      </c>
      <c r="B33" s="398" t="s">
        <v>185</v>
      </c>
      <c r="C33" s="405"/>
      <c r="D33" s="406"/>
      <c r="E33" s="407"/>
      <c r="F33" s="407"/>
      <c r="G33" s="399" t="e">
        <f>G34</f>
        <v>#REF!</v>
      </c>
      <c r="H33" s="399" t="e">
        <f>H34</f>
        <v>#REF!</v>
      </c>
      <c r="I33" s="399" t="e">
        <f>I34</f>
        <v>#REF!</v>
      </c>
      <c r="J33" s="400">
        <f>J34</f>
        <v>545.29999999999995</v>
      </c>
    </row>
    <row r="34" spans="1:15">
      <c r="A34" s="299" t="s">
        <v>186</v>
      </c>
      <c r="B34" s="401" t="s">
        <v>184</v>
      </c>
      <c r="C34" s="405"/>
      <c r="D34" s="406"/>
      <c r="E34" s="407"/>
      <c r="F34" s="407"/>
      <c r="G34" s="402" t="e">
        <f>#REF!</f>
        <v>#REF!</v>
      </c>
      <c r="H34" s="402" t="e">
        <f>#REF!</f>
        <v>#REF!</v>
      </c>
      <c r="I34" s="402" t="e">
        <f>#REF!</f>
        <v>#REF!</v>
      </c>
      <c r="J34" s="403">
        <f>'Вед. 2019 (прил 4)'!G200</f>
        <v>545.29999999999995</v>
      </c>
    </row>
    <row r="35" spans="1:15">
      <c r="A35" s="330" t="s">
        <v>187</v>
      </c>
      <c r="B35" s="398" t="s">
        <v>188</v>
      </c>
      <c r="C35" s="405"/>
      <c r="D35" s="406"/>
      <c r="E35" s="407"/>
      <c r="F35" s="407"/>
      <c r="G35" s="399" t="e">
        <f>G36</f>
        <v>#REF!</v>
      </c>
      <c r="H35" s="399" t="e">
        <f>H36</f>
        <v>#REF!</v>
      </c>
      <c r="I35" s="399" t="e">
        <f>I36</f>
        <v>#REF!</v>
      </c>
      <c r="J35" s="400">
        <f>J36</f>
        <v>692.4</v>
      </c>
    </row>
    <row r="36" spans="1:15" ht="13.5" thickBot="1">
      <c r="A36" s="299" t="s">
        <v>190</v>
      </c>
      <c r="B36" s="401" t="s">
        <v>189</v>
      </c>
      <c r="C36" s="405"/>
      <c r="D36" s="406"/>
      <c r="E36" s="407"/>
      <c r="F36" s="407"/>
      <c r="G36" s="402" t="e">
        <f>#REF!+#REF!</f>
        <v>#REF!</v>
      </c>
      <c r="H36" s="402" t="e">
        <f>#REF!+#REF!</f>
        <v>#REF!</v>
      </c>
      <c r="I36" s="402" t="e">
        <f>#REF!+#REF!</f>
        <v>#REF!</v>
      </c>
      <c r="J36" s="403">
        <f>'Вед. 2019 (прил 4)'!G205</f>
        <v>692.4</v>
      </c>
    </row>
    <row r="37" spans="1:15" ht="15" thickBot="1">
      <c r="A37" s="411" t="s">
        <v>36</v>
      </c>
      <c r="B37" s="412"/>
      <c r="C37" s="413"/>
      <c r="D37" s="414"/>
      <c r="E37" s="415"/>
      <c r="F37" s="415"/>
      <c r="G37" s="416" t="e">
        <f>#REF!+#REF!</f>
        <v>#REF!</v>
      </c>
      <c r="H37" s="416" t="e">
        <f>#REF!+#REF!</f>
        <v>#REF!</v>
      </c>
      <c r="I37" s="416" t="e">
        <f>#REF!+#REF!</f>
        <v>#REF!</v>
      </c>
      <c r="J37" s="417">
        <f>J35+J33+J30+J27+J24+J22+J18+J16+J9</f>
        <v>112700</v>
      </c>
      <c r="O37" s="311"/>
    </row>
    <row r="39" spans="1:15">
      <c r="J39" s="311"/>
    </row>
    <row r="40" spans="1:15">
      <c r="J40" s="108"/>
    </row>
    <row r="42" spans="1:15">
      <c r="J42" s="116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workbookViewId="0">
      <selection activeCell="L3" sqref="L3"/>
    </sheetView>
  </sheetViews>
  <sheetFormatPr defaultRowHeight="12.75"/>
  <cols>
    <col min="1" max="1" width="46.140625" style="8" customWidth="1"/>
    <col min="2" max="2" width="16" style="9" customWidth="1"/>
    <col min="3" max="3" width="13.28515625" style="8" customWidth="1"/>
    <col min="4" max="4" width="13.5703125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5.28515625" style="115" customWidth="1"/>
    <col min="13" max="16" width="0" style="115" hidden="1" customWidth="1"/>
    <col min="17" max="16384" width="9.140625" style="115"/>
  </cols>
  <sheetData>
    <row r="1" spans="1:13" ht="15.75">
      <c r="A1" s="309"/>
      <c r="B1" s="393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181</v>
      </c>
    </row>
    <row r="2" spans="1:13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420" t="s">
        <v>597</v>
      </c>
    </row>
    <row r="3" spans="1:1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421"/>
    </row>
    <row r="4" spans="1:13">
      <c r="A4" s="117"/>
      <c r="B4" s="117"/>
      <c r="C4" s="117"/>
      <c r="D4" s="526"/>
      <c r="E4" s="526"/>
      <c r="F4" s="526"/>
      <c r="G4" s="526"/>
      <c r="H4" s="526"/>
      <c r="I4" s="526"/>
      <c r="J4" s="526"/>
      <c r="K4" s="526"/>
      <c r="L4" s="526"/>
    </row>
    <row r="5" spans="1:13" ht="12.75" customHeight="1">
      <c r="A5" s="525" t="s">
        <v>570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1:13" ht="27" customHeight="1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</row>
    <row r="7" spans="1:13" ht="13.5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</row>
    <row r="8" spans="1:13" ht="85.5" customHeight="1" thickBot="1">
      <c r="A8" s="241" t="s">
        <v>25</v>
      </c>
      <c r="B8" s="242" t="s">
        <v>26</v>
      </c>
      <c r="C8" s="242" t="s">
        <v>15</v>
      </c>
      <c r="D8" s="242" t="s">
        <v>27</v>
      </c>
      <c r="E8" s="242" t="s">
        <v>28</v>
      </c>
      <c r="F8" s="243" t="s">
        <v>215</v>
      </c>
      <c r="G8" s="244" t="s">
        <v>216</v>
      </c>
      <c r="H8" s="244" t="s">
        <v>212</v>
      </c>
      <c r="I8" s="243" t="s">
        <v>248</v>
      </c>
      <c r="J8" s="244" t="s">
        <v>299</v>
      </c>
      <c r="K8" s="244" t="s">
        <v>249</v>
      </c>
      <c r="L8" s="245" t="s">
        <v>300</v>
      </c>
    </row>
    <row r="9" spans="1:13" ht="20.25" customHeight="1">
      <c r="A9" s="493" t="s">
        <v>74</v>
      </c>
      <c r="B9" s="461" t="s">
        <v>14</v>
      </c>
      <c r="C9" s="461"/>
      <c r="D9" s="461"/>
      <c r="E9" s="461"/>
      <c r="F9" s="494" t="e">
        <f>F11+F14+#REF!</f>
        <v>#REF!</v>
      </c>
      <c r="G9" s="494" t="e">
        <f>G11+G14</f>
        <v>#REF!</v>
      </c>
      <c r="H9" s="494" t="e">
        <f>H11+H14</f>
        <v>#REF!</v>
      </c>
      <c r="I9" s="495" t="e">
        <f>I11+I31+#REF!</f>
        <v>#REF!</v>
      </c>
      <c r="J9" s="495" t="e">
        <f>J11+J31+#REF!</f>
        <v>#REF!</v>
      </c>
      <c r="K9" s="495" t="e">
        <f>K11+K31+#REF!</f>
        <v>#REF!</v>
      </c>
      <c r="L9" s="496">
        <f>L10+L14+L26+L51+L55+L48</f>
        <v>16487.599999999999</v>
      </c>
    </row>
    <row r="10" spans="1:13" ht="41.25" customHeight="1">
      <c r="A10" s="322" t="s">
        <v>312</v>
      </c>
      <c r="B10" s="324" t="s">
        <v>43</v>
      </c>
      <c r="C10" s="324"/>
      <c r="D10" s="324"/>
      <c r="E10" s="325"/>
      <c r="F10" s="326"/>
      <c r="G10" s="326"/>
      <c r="H10" s="326"/>
      <c r="I10" s="327"/>
      <c r="J10" s="327"/>
      <c r="K10" s="327"/>
      <c r="L10" s="328">
        <f>L11</f>
        <v>1157.3</v>
      </c>
    </row>
    <row r="11" spans="1:13">
      <c r="A11" s="329" t="s">
        <v>158</v>
      </c>
      <c r="B11" s="325" t="s">
        <v>43</v>
      </c>
      <c r="C11" s="325" t="s">
        <v>464</v>
      </c>
      <c r="D11" s="325"/>
      <c r="E11" s="325"/>
      <c r="F11" s="326">
        <f t="shared" ref="F11:K11" si="0">F13</f>
        <v>753.2</v>
      </c>
      <c r="G11" s="326">
        <f t="shared" si="0"/>
        <v>530.70000000000005</v>
      </c>
      <c r="H11" s="326">
        <f t="shared" si="0"/>
        <v>753.2</v>
      </c>
      <c r="I11" s="331">
        <f t="shared" si="0"/>
        <v>918.9</v>
      </c>
      <c r="J11" s="331">
        <f t="shared" si="0"/>
        <v>606.1</v>
      </c>
      <c r="K11" s="331">
        <f t="shared" si="0"/>
        <v>918.9</v>
      </c>
      <c r="L11" s="332">
        <f>L12</f>
        <v>1157.3</v>
      </c>
    </row>
    <row r="12" spans="1:13" ht="56.25" customHeight="1">
      <c r="A12" s="246" t="s">
        <v>336</v>
      </c>
      <c r="B12" s="248" t="s">
        <v>43</v>
      </c>
      <c r="C12" s="248" t="s">
        <v>464</v>
      </c>
      <c r="D12" s="248" t="s">
        <v>334</v>
      </c>
      <c r="E12" s="248"/>
      <c r="F12" s="249" t="e">
        <f>[2]роспись!H9</f>
        <v>#REF!</v>
      </c>
      <c r="G12" s="249">
        <v>530.70000000000005</v>
      </c>
      <c r="H12" s="249">
        <v>753.2</v>
      </c>
      <c r="I12" s="250">
        <v>918.9</v>
      </c>
      <c r="J12" s="251">
        <v>606.1</v>
      </c>
      <c r="K12" s="252">
        <v>918.9</v>
      </c>
      <c r="L12" s="253">
        <f>L13</f>
        <v>1157.3</v>
      </c>
      <c r="M12" s="311"/>
    </row>
    <row r="13" spans="1:13" ht="36">
      <c r="A13" s="246" t="s">
        <v>337</v>
      </c>
      <c r="B13" s="248" t="s">
        <v>43</v>
      </c>
      <c r="C13" s="248" t="s">
        <v>464</v>
      </c>
      <c r="D13" s="248" t="s">
        <v>335</v>
      </c>
      <c r="E13" s="248"/>
      <c r="F13" s="249">
        <f>[2]роспись!H10</f>
        <v>753.2</v>
      </c>
      <c r="G13" s="249">
        <v>530.70000000000005</v>
      </c>
      <c r="H13" s="249">
        <v>753.2</v>
      </c>
      <c r="I13" s="250">
        <v>918.9</v>
      </c>
      <c r="J13" s="251">
        <v>606.1</v>
      </c>
      <c r="K13" s="252">
        <v>918.9</v>
      </c>
      <c r="L13" s="253">
        <f>'Вед. 2019 (прил 4)'!G14</f>
        <v>1157.3</v>
      </c>
    </row>
    <row r="14" spans="1:13" ht="39.75" customHeight="1">
      <c r="A14" s="329" t="s">
        <v>210</v>
      </c>
      <c r="B14" s="325" t="s">
        <v>29</v>
      </c>
      <c r="C14" s="325"/>
      <c r="D14" s="325"/>
      <c r="E14" s="325"/>
      <c r="F14" s="326" t="e">
        <f>F23</f>
        <v>#REF!</v>
      </c>
      <c r="G14" s="326" t="e">
        <f>G23</f>
        <v>#REF!</v>
      </c>
      <c r="H14" s="326" t="e">
        <f>H23</f>
        <v>#REF!</v>
      </c>
      <c r="I14" s="331" t="e">
        <f>I23+I16</f>
        <v>#REF!</v>
      </c>
      <c r="J14" s="331" t="e">
        <f>J23+J16</f>
        <v>#REF!</v>
      </c>
      <c r="K14" s="331" t="e">
        <f>K23+K16</f>
        <v>#REF!</v>
      </c>
      <c r="L14" s="332">
        <f>L23+L16</f>
        <v>1616.2000000000003</v>
      </c>
    </row>
    <row r="15" spans="1:13" ht="30" customHeight="1">
      <c r="A15" s="497" t="s">
        <v>508</v>
      </c>
      <c r="B15" s="334" t="s">
        <v>29</v>
      </c>
      <c r="C15" s="325" t="s">
        <v>465</v>
      </c>
      <c r="D15" s="334"/>
      <c r="E15" s="325"/>
      <c r="F15" s="326" t="e">
        <f>#REF!</f>
        <v>#REF!</v>
      </c>
      <c r="G15" s="326" t="e">
        <f>#REF!</f>
        <v>#REF!</v>
      </c>
      <c r="H15" s="326" t="e">
        <f>#REF!</f>
        <v>#REF!</v>
      </c>
      <c r="I15" s="331" t="e">
        <f>#REF!</f>
        <v>#REF!</v>
      </c>
      <c r="J15" s="331" t="e">
        <f>#REF!</f>
        <v>#REF!</v>
      </c>
      <c r="K15" s="331" t="e">
        <f>#REF!</f>
        <v>#REF!</v>
      </c>
      <c r="L15" s="332">
        <f>L16+L23</f>
        <v>1616.2000000000003</v>
      </c>
    </row>
    <row r="16" spans="1:13" ht="24">
      <c r="A16" s="329" t="s">
        <v>251</v>
      </c>
      <c r="B16" s="325" t="s">
        <v>29</v>
      </c>
      <c r="C16" s="325" t="s">
        <v>502</v>
      </c>
      <c r="D16" s="325"/>
      <c r="E16" s="325"/>
      <c r="F16" s="326"/>
      <c r="G16" s="326"/>
      <c r="H16" s="326"/>
      <c r="I16" s="331" t="e">
        <f>I18+#REF!</f>
        <v>#REF!</v>
      </c>
      <c r="J16" s="331" t="e">
        <f>J18+#REF!</f>
        <v>#REF!</v>
      </c>
      <c r="K16" s="331" t="e">
        <f>K18+#REF!</f>
        <v>#REF!</v>
      </c>
      <c r="L16" s="332">
        <f>L18+L20+L21</f>
        <v>1469.8000000000002</v>
      </c>
    </row>
    <row r="17" spans="1:18" ht="48">
      <c r="A17" s="498" t="s">
        <v>338</v>
      </c>
      <c r="B17" s="248" t="s">
        <v>29</v>
      </c>
      <c r="C17" s="248" t="s">
        <v>502</v>
      </c>
      <c r="D17" s="248" t="s">
        <v>334</v>
      </c>
      <c r="E17" s="248"/>
      <c r="F17" s="249"/>
      <c r="G17" s="249"/>
      <c r="H17" s="249"/>
      <c r="I17" s="297">
        <v>519.5</v>
      </c>
      <c r="J17" s="263">
        <v>330.8</v>
      </c>
      <c r="K17" s="264">
        <v>519.70000000000005</v>
      </c>
      <c r="L17" s="298">
        <f>L18</f>
        <v>719.80000000000007</v>
      </c>
    </row>
    <row r="18" spans="1:18" ht="24">
      <c r="A18" s="498" t="s">
        <v>339</v>
      </c>
      <c r="B18" s="248" t="s">
        <v>29</v>
      </c>
      <c r="C18" s="248" t="s">
        <v>502</v>
      </c>
      <c r="D18" s="248" t="s">
        <v>335</v>
      </c>
      <c r="E18" s="248"/>
      <c r="F18" s="249"/>
      <c r="G18" s="249"/>
      <c r="H18" s="249"/>
      <c r="I18" s="297">
        <v>519.5</v>
      </c>
      <c r="J18" s="263">
        <v>330.8</v>
      </c>
      <c r="K18" s="264">
        <v>519.70000000000005</v>
      </c>
      <c r="L18" s="298">
        <f>'Вед. 2019 (прил 4)'!G19</f>
        <v>719.80000000000007</v>
      </c>
    </row>
    <row r="19" spans="1:18" ht="35.25" customHeight="1">
      <c r="A19" s="478" t="s">
        <v>341</v>
      </c>
      <c r="B19" s="248" t="s">
        <v>29</v>
      </c>
      <c r="C19" s="248" t="s">
        <v>502</v>
      </c>
      <c r="D19" s="248" t="s">
        <v>340</v>
      </c>
      <c r="E19" s="248"/>
      <c r="F19" s="249"/>
      <c r="G19" s="249"/>
      <c r="H19" s="249"/>
      <c r="I19" s="297">
        <v>519.5</v>
      </c>
      <c r="J19" s="263">
        <v>330.8</v>
      </c>
      <c r="K19" s="264">
        <v>519.70000000000005</v>
      </c>
      <c r="L19" s="298">
        <f>L20</f>
        <v>750</v>
      </c>
    </row>
    <row r="20" spans="1:18" ht="36">
      <c r="A20" s="246" t="s">
        <v>306</v>
      </c>
      <c r="B20" s="248" t="s">
        <v>29</v>
      </c>
      <c r="C20" s="248" t="s">
        <v>502</v>
      </c>
      <c r="D20" s="248" t="s">
        <v>253</v>
      </c>
      <c r="E20" s="248"/>
      <c r="F20" s="249"/>
      <c r="G20" s="249"/>
      <c r="H20" s="249"/>
      <c r="I20" s="297">
        <v>519.5</v>
      </c>
      <c r="J20" s="263">
        <v>330.8</v>
      </c>
      <c r="K20" s="264">
        <v>519.70000000000005</v>
      </c>
      <c r="L20" s="298">
        <f>'Вед. 2019 (прил 4)'!G21</f>
        <v>750</v>
      </c>
    </row>
    <row r="21" spans="1:18" ht="24">
      <c r="A21" s="478" t="s">
        <v>346</v>
      </c>
      <c r="B21" s="248" t="s">
        <v>29</v>
      </c>
      <c r="C21" s="248" t="s">
        <v>502</v>
      </c>
      <c r="D21" s="248" t="s">
        <v>345</v>
      </c>
      <c r="E21" s="248"/>
      <c r="F21" s="249"/>
      <c r="G21" s="249"/>
      <c r="H21" s="249"/>
      <c r="I21" s="297"/>
      <c r="J21" s="439"/>
      <c r="K21" s="264"/>
      <c r="L21" s="298">
        <f>L22</f>
        <v>0</v>
      </c>
    </row>
    <row r="22" spans="1:18" ht="24">
      <c r="A22" s="246" t="s">
        <v>348</v>
      </c>
      <c r="B22" s="248" t="s">
        <v>29</v>
      </c>
      <c r="C22" s="248" t="s">
        <v>502</v>
      </c>
      <c r="D22" s="248" t="s">
        <v>347</v>
      </c>
      <c r="E22" s="248"/>
      <c r="F22" s="249"/>
      <c r="G22" s="249"/>
      <c r="H22" s="249"/>
      <c r="I22" s="297"/>
      <c r="J22" s="439"/>
      <c r="K22" s="264"/>
      <c r="L22" s="298">
        <f>'Вед. 2019 (прил 4)'!G23</f>
        <v>0</v>
      </c>
    </row>
    <row r="23" spans="1:18" ht="30" customHeight="1">
      <c r="A23" s="497" t="s">
        <v>232</v>
      </c>
      <c r="B23" s="334" t="s">
        <v>29</v>
      </c>
      <c r="C23" s="325" t="s">
        <v>503</v>
      </c>
      <c r="D23" s="334"/>
      <c r="E23" s="325"/>
      <c r="F23" s="326" t="e">
        <f>#REF!</f>
        <v>#REF!</v>
      </c>
      <c r="G23" s="326" t="e">
        <f>#REF!</f>
        <v>#REF!</v>
      </c>
      <c r="H23" s="326" t="e">
        <f>#REF!</f>
        <v>#REF!</v>
      </c>
      <c r="I23" s="331" t="e">
        <f>#REF!</f>
        <v>#REF!</v>
      </c>
      <c r="J23" s="331" t="e">
        <f>#REF!</f>
        <v>#REF!</v>
      </c>
      <c r="K23" s="331" t="e">
        <f>#REF!</f>
        <v>#REF!</v>
      </c>
      <c r="L23" s="332">
        <f>L24</f>
        <v>146.4</v>
      </c>
    </row>
    <row r="24" spans="1:18" ht="51" customHeight="1">
      <c r="A24" s="246" t="s">
        <v>336</v>
      </c>
      <c r="B24" s="248" t="s">
        <v>29</v>
      </c>
      <c r="C24" s="248" t="s">
        <v>503</v>
      </c>
      <c r="D24" s="248" t="s">
        <v>334</v>
      </c>
      <c r="E24" s="248"/>
      <c r="F24" s="249" t="e">
        <f>[2]роспись!H13</f>
        <v>#REF!</v>
      </c>
      <c r="G24" s="249">
        <v>530.70000000000005</v>
      </c>
      <c r="H24" s="249">
        <v>753.2</v>
      </c>
      <c r="I24" s="250">
        <v>918.9</v>
      </c>
      <c r="J24" s="251">
        <v>606.1</v>
      </c>
      <c r="K24" s="252">
        <v>918.9</v>
      </c>
      <c r="L24" s="253">
        <f>L25</f>
        <v>146.4</v>
      </c>
    </row>
    <row r="25" spans="1:18" ht="27" customHeight="1">
      <c r="A25" s="246" t="s">
        <v>337</v>
      </c>
      <c r="B25" s="248" t="s">
        <v>29</v>
      </c>
      <c r="C25" s="248" t="s">
        <v>503</v>
      </c>
      <c r="D25" s="248" t="s">
        <v>335</v>
      </c>
      <c r="E25" s="248"/>
      <c r="F25" s="249" t="e">
        <f>[2]роспись!H14</f>
        <v>#REF!</v>
      </c>
      <c r="G25" s="249">
        <v>530.70000000000005</v>
      </c>
      <c r="H25" s="249">
        <v>753.2</v>
      </c>
      <c r="I25" s="250">
        <v>918.9</v>
      </c>
      <c r="J25" s="251">
        <v>606.1</v>
      </c>
      <c r="K25" s="252">
        <v>918.9</v>
      </c>
      <c r="L25" s="253">
        <f>'Вед. 2019 (прил 4)'!G26</f>
        <v>146.4</v>
      </c>
    </row>
    <row r="26" spans="1:18" ht="48">
      <c r="A26" s="329" t="s">
        <v>252</v>
      </c>
      <c r="B26" s="325" t="s">
        <v>46</v>
      </c>
      <c r="C26" s="325"/>
      <c r="D26" s="325"/>
      <c r="E26" s="248"/>
      <c r="F26" s="249">
        <f>F28</f>
        <v>812</v>
      </c>
      <c r="G26" s="249">
        <f>G28</f>
        <v>615.29999999999995</v>
      </c>
      <c r="H26" s="249">
        <f>H28</f>
        <v>812</v>
      </c>
      <c r="I26" s="331" t="e">
        <f>I28+I31+I83</f>
        <v>#REF!</v>
      </c>
      <c r="J26" s="331" t="e">
        <f>J28+J31+J83</f>
        <v>#REF!</v>
      </c>
      <c r="K26" s="331" t="e">
        <f>K28+K31+K83</f>
        <v>#REF!</v>
      </c>
      <c r="L26" s="332">
        <f>L28+L31+L42+L39</f>
        <v>9472.5</v>
      </c>
      <c r="N26" s="311">
        <f>L26+L10+L14-L83-L42</f>
        <v>11405.599999999999</v>
      </c>
    </row>
    <row r="27" spans="1:18" ht="42" customHeight="1">
      <c r="A27" s="329" t="s">
        <v>506</v>
      </c>
      <c r="B27" s="325" t="s">
        <v>46</v>
      </c>
      <c r="C27" s="325" t="s">
        <v>466</v>
      </c>
      <c r="D27" s="325"/>
      <c r="E27" s="325"/>
      <c r="F27" s="326">
        <v>812</v>
      </c>
      <c r="G27" s="326">
        <v>615.29999999999995</v>
      </c>
      <c r="H27" s="326">
        <v>812</v>
      </c>
      <c r="I27" s="331">
        <f t="shared" ref="I27:L28" si="1">I29</f>
        <v>941.8</v>
      </c>
      <c r="J27" s="331">
        <f t="shared" si="1"/>
        <v>625.6</v>
      </c>
      <c r="K27" s="331">
        <f t="shared" si="1"/>
        <v>941.8</v>
      </c>
      <c r="L27" s="332">
        <f>L28+L31+L39</f>
        <v>8639.2999999999993</v>
      </c>
      <c r="N27" s="311" t="e">
        <f>#REF!-N25</f>
        <v>#REF!</v>
      </c>
    </row>
    <row r="28" spans="1:18" ht="36">
      <c r="A28" s="329" t="s">
        <v>165</v>
      </c>
      <c r="B28" s="325" t="s">
        <v>46</v>
      </c>
      <c r="C28" s="325" t="s">
        <v>504</v>
      </c>
      <c r="D28" s="325"/>
      <c r="E28" s="325"/>
      <c r="F28" s="326">
        <v>812</v>
      </c>
      <c r="G28" s="326">
        <v>615.29999999999995</v>
      </c>
      <c r="H28" s="326">
        <v>812</v>
      </c>
      <c r="I28" s="331">
        <f t="shared" si="1"/>
        <v>941.8</v>
      </c>
      <c r="J28" s="331">
        <f t="shared" si="1"/>
        <v>625.6</v>
      </c>
      <c r="K28" s="331">
        <f t="shared" si="1"/>
        <v>941.8</v>
      </c>
      <c r="L28" s="332">
        <f t="shared" si="1"/>
        <v>1175.8999999999999</v>
      </c>
      <c r="N28" s="311" t="e">
        <f>#REF!-N26</f>
        <v>#REF!</v>
      </c>
    </row>
    <row r="29" spans="1:18" ht="48">
      <c r="A29" s="246" t="s">
        <v>338</v>
      </c>
      <c r="B29" s="248" t="s">
        <v>46</v>
      </c>
      <c r="C29" s="248" t="s">
        <v>504</v>
      </c>
      <c r="D29" s="248" t="s">
        <v>334</v>
      </c>
      <c r="E29" s="248"/>
      <c r="F29" s="249">
        <f t="shared" ref="F29:H30" si="2">F30</f>
        <v>8080.0000000000009</v>
      </c>
      <c r="G29" s="249">
        <f t="shared" si="2"/>
        <v>5102.6000000000004</v>
      </c>
      <c r="H29" s="249">
        <f t="shared" si="2"/>
        <v>8080</v>
      </c>
      <c r="I29" s="250">
        <v>941.8</v>
      </c>
      <c r="J29" s="249">
        <v>625.6</v>
      </c>
      <c r="K29" s="249">
        <v>941.8</v>
      </c>
      <c r="L29" s="253">
        <f>L30</f>
        <v>1175.8999999999999</v>
      </c>
    </row>
    <row r="30" spans="1:18" ht="24">
      <c r="A30" s="246" t="s">
        <v>339</v>
      </c>
      <c r="B30" s="248" t="s">
        <v>46</v>
      </c>
      <c r="C30" s="248" t="s">
        <v>504</v>
      </c>
      <c r="D30" s="248" t="s">
        <v>335</v>
      </c>
      <c r="E30" s="248"/>
      <c r="F30" s="249">
        <f t="shared" si="2"/>
        <v>8080.0000000000009</v>
      </c>
      <c r="G30" s="249">
        <f t="shared" si="2"/>
        <v>5102.6000000000004</v>
      </c>
      <c r="H30" s="249">
        <f t="shared" si="2"/>
        <v>8080</v>
      </c>
      <c r="I30" s="250">
        <v>941.8</v>
      </c>
      <c r="J30" s="249">
        <v>625.6</v>
      </c>
      <c r="K30" s="249">
        <v>941.8</v>
      </c>
      <c r="L30" s="253">
        <f>'Вед. 2019 (прил 4)'!G42</f>
        <v>1175.8999999999999</v>
      </c>
    </row>
    <row r="31" spans="1:18" ht="36">
      <c r="A31" s="499" t="s">
        <v>175</v>
      </c>
      <c r="B31" s="325" t="s">
        <v>46</v>
      </c>
      <c r="C31" s="325" t="s">
        <v>505</v>
      </c>
      <c r="D31" s="325"/>
      <c r="E31" s="325"/>
      <c r="F31" s="326">
        <f>[2]роспись!H22</f>
        <v>8080.0000000000009</v>
      </c>
      <c r="G31" s="326">
        <v>5102.6000000000004</v>
      </c>
      <c r="H31" s="326">
        <v>8080</v>
      </c>
      <c r="I31" s="331" t="e">
        <f>I33+I35</f>
        <v>#REF!</v>
      </c>
      <c r="J31" s="331" t="e">
        <f>J33+J35</f>
        <v>#REF!</v>
      </c>
      <c r="K31" s="331" t="e">
        <f>K33+K35</f>
        <v>#REF!</v>
      </c>
      <c r="L31" s="332">
        <f>L32+L34+L36</f>
        <v>6891.1999999999989</v>
      </c>
    </row>
    <row r="32" spans="1:18" ht="48">
      <c r="A32" s="246" t="s">
        <v>338</v>
      </c>
      <c r="B32" s="248" t="s">
        <v>46</v>
      </c>
      <c r="C32" s="248" t="s">
        <v>505</v>
      </c>
      <c r="D32" s="248" t="s">
        <v>334</v>
      </c>
      <c r="E32" s="257" t="s">
        <v>77</v>
      </c>
      <c r="F32" s="259">
        <f>F33</f>
        <v>12.7</v>
      </c>
      <c r="G32" s="259">
        <f>G33</f>
        <v>0</v>
      </c>
      <c r="H32" s="259" t="str">
        <f>H33</f>
        <v>12,7</v>
      </c>
      <c r="I32" s="250">
        <v>8250.9</v>
      </c>
      <c r="J32" s="259">
        <v>5168.5</v>
      </c>
      <c r="K32" s="259">
        <v>8250.9</v>
      </c>
      <c r="L32" s="260">
        <f>L33</f>
        <v>5726.0999999999995</v>
      </c>
      <c r="R32" s="311"/>
    </row>
    <row r="33" spans="1:12" ht="24">
      <c r="A33" s="246" t="s">
        <v>339</v>
      </c>
      <c r="B33" s="248" t="s">
        <v>46</v>
      </c>
      <c r="C33" s="248" t="s">
        <v>505</v>
      </c>
      <c r="D33" s="248" t="s">
        <v>335</v>
      </c>
      <c r="E33" s="257" t="s">
        <v>77</v>
      </c>
      <c r="F33" s="259">
        <f>F35</f>
        <v>12.7</v>
      </c>
      <c r="G33" s="259">
        <f>G35</f>
        <v>0</v>
      </c>
      <c r="H33" s="259" t="str">
        <f>H35</f>
        <v>12,7</v>
      </c>
      <c r="I33" s="250">
        <v>8250.9</v>
      </c>
      <c r="J33" s="259">
        <v>5168.5</v>
      </c>
      <c r="K33" s="259">
        <v>8250.9</v>
      </c>
      <c r="L33" s="260">
        <f>'Вед. 2019 (прил 4)'!G45</f>
        <v>5726.0999999999995</v>
      </c>
    </row>
    <row r="34" spans="1:12" ht="32.25" customHeight="1">
      <c r="A34" s="478" t="s">
        <v>341</v>
      </c>
      <c r="B34" s="248" t="s">
        <v>46</v>
      </c>
      <c r="C34" s="248" t="s">
        <v>505</v>
      </c>
      <c r="D34" s="248" t="s">
        <v>340</v>
      </c>
      <c r="E34" s="257" t="s">
        <v>77</v>
      </c>
      <c r="F34" s="259" t="e">
        <f>[2]роспись!H36</f>
        <v>#REF!</v>
      </c>
      <c r="G34" s="259"/>
      <c r="H34" s="259" t="s">
        <v>193</v>
      </c>
      <c r="I34" s="250" t="e">
        <f>I35+#REF!</f>
        <v>#REF!</v>
      </c>
      <c r="J34" s="250" t="e">
        <f>J35+#REF!</f>
        <v>#REF!</v>
      </c>
      <c r="K34" s="250" t="e">
        <f>K35+#REF!</f>
        <v>#REF!</v>
      </c>
      <c r="L34" s="253">
        <f>L35</f>
        <v>1071.6329999999998</v>
      </c>
    </row>
    <row r="35" spans="1:12" ht="36">
      <c r="A35" s="246" t="s">
        <v>306</v>
      </c>
      <c r="B35" s="248" t="s">
        <v>46</v>
      </c>
      <c r="C35" s="248" t="s">
        <v>505</v>
      </c>
      <c r="D35" s="248" t="s">
        <v>253</v>
      </c>
      <c r="E35" s="257" t="s">
        <v>77</v>
      </c>
      <c r="F35" s="259">
        <f>[2]роспись!H37</f>
        <v>12.7</v>
      </c>
      <c r="G35" s="259"/>
      <c r="H35" s="259" t="s">
        <v>193</v>
      </c>
      <c r="I35" s="250" t="e">
        <f>#REF!+#REF!</f>
        <v>#REF!</v>
      </c>
      <c r="J35" s="250" t="e">
        <f>#REF!+#REF!</f>
        <v>#REF!</v>
      </c>
      <c r="K35" s="250" t="e">
        <f>#REF!+#REF!</f>
        <v>#REF!</v>
      </c>
      <c r="L35" s="253">
        <f>'Вед. 2019 (прил 4)'!G47</f>
        <v>1071.6329999999998</v>
      </c>
    </row>
    <row r="36" spans="1:12" ht="24">
      <c r="A36" s="478" t="s">
        <v>346</v>
      </c>
      <c r="B36" s="248" t="s">
        <v>46</v>
      </c>
      <c r="C36" s="248" t="s">
        <v>505</v>
      </c>
      <c r="D36" s="248" t="s">
        <v>345</v>
      </c>
      <c r="E36" s="248"/>
      <c r="F36" s="249"/>
      <c r="G36" s="249"/>
      <c r="H36" s="249"/>
      <c r="I36" s="249">
        <v>519.5</v>
      </c>
      <c r="J36" s="249">
        <v>330.8</v>
      </c>
      <c r="K36" s="249">
        <v>519.70000000000005</v>
      </c>
      <c r="L36" s="253">
        <f>L38+L37</f>
        <v>93.466999999999999</v>
      </c>
    </row>
    <row r="37" spans="1:12">
      <c r="A37" s="256" t="s">
        <v>594</v>
      </c>
      <c r="B37" s="248" t="s">
        <v>46</v>
      </c>
      <c r="C37" s="248" t="s">
        <v>505</v>
      </c>
      <c r="D37" s="248" t="s">
        <v>596</v>
      </c>
      <c r="E37" s="248"/>
      <c r="F37" s="249"/>
      <c r="G37" s="249"/>
      <c r="H37" s="249"/>
      <c r="I37" s="249"/>
      <c r="J37" s="249"/>
      <c r="K37" s="249"/>
      <c r="L37" s="253">
        <f>'Вед. 2019 (прил 4)'!G49</f>
        <v>83.466999999999999</v>
      </c>
    </row>
    <row r="38" spans="1:12" ht="19.5" customHeight="1">
      <c r="A38" s="246" t="s">
        <v>348</v>
      </c>
      <c r="B38" s="248" t="s">
        <v>46</v>
      </c>
      <c r="C38" s="248" t="s">
        <v>505</v>
      </c>
      <c r="D38" s="248" t="s">
        <v>347</v>
      </c>
      <c r="E38" s="257" t="s">
        <v>77</v>
      </c>
      <c r="F38" s="259" t="e">
        <f>[2]роспись!G46</f>
        <v>#REF!</v>
      </c>
      <c r="G38" s="259"/>
      <c r="H38" s="259" t="s">
        <v>193</v>
      </c>
      <c r="I38" s="249" t="e">
        <f>I83+I84</f>
        <v>#REF!</v>
      </c>
      <c r="J38" s="249" t="e">
        <f>J83+J84</f>
        <v>#REF!</v>
      </c>
      <c r="K38" s="249" t="e">
        <f>K83+K84</f>
        <v>#REF!</v>
      </c>
      <c r="L38" s="253">
        <f>'Вед. 2019 (прил 4)'!G50</f>
        <v>10</v>
      </c>
    </row>
    <row r="39" spans="1:12" ht="42.75" customHeight="1">
      <c r="A39" s="500" t="s">
        <v>545</v>
      </c>
      <c r="B39" s="454" t="s">
        <v>46</v>
      </c>
      <c r="C39" s="325" t="s">
        <v>548</v>
      </c>
      <c r="D39" s="257"/>
      <c r="E39" s="259"/>
      <c r="F39" s="259"/>
      <c r="G39" s="259"/>
      <c r="H39" s="252"/>
      <c r="I39" s="252"/>
      <c r="J39" s="252"/>
      <c r="K39" s="457"/>
      <c r="L39" s="501">
        <f>L40</f>
        <v>572.20000000000005</v>
      </c>
    </row>
    <row r="40" spans="1:12" ht="19.5" customHeight="1">
      <c r="A40" s="502" t="s">
        <v>546</v>
      </c>
      <c r="B40" s="384" t="s">
        <v>46</v>
      </c>
      <c r="C40" s="248" t="s">
        <v>548</v>
      </c>
      <c r="D40" s="257" t="s">
        <v>334</v>
      </c>
      <c r="E40" s="259"/>
      <c r="F40" s="259"/>
      <c r="G40" s="259"/>
      <c r="H40" s="252"/>
      <c r="I40" s="252"/>
      <c r="J40" s="252"/>
      <c r="K40" s="457"/>
      <c r="L40" s="503">
        <f>L41</f>
        <v>572.20000000000005</v>
      </c>
    </row>
    <row r="41" spans="1:12" ht="19.5" customHeight="1">
      <c r="A41" s="504" t="s">
        <v>547</v>
      </c>
      <c r="B41" s="384" t="s">
        <v>46</v>
      </c>
      <c r="C41" s="248" t="s">
        <v>548</v>
      </c>
      <c r="D41" s="257" t="s">
        <v>335</v>
      </c>
      <c r="E41" s="259"/>
      <c r="F41" s="259"/>
      <c r="G41" s="259"/>
      <c r="H41" s="252"/>
      <c r="I41" s="252"/>
      <c r="J41" s="252"/>
      <c r="K41" s="457"/>
      <c r="L41" s="503">
        <f>'Вед. 2019 (прил 4)'!G53</f>
        <v>572.20000000000005</v>
      </c>
    </row>
    <row r="42" spans="1:12" ht="48">
      <c r="A42" s="499" t="s">
        <v>518</v>
      </c>
      <c r="B42" s="325" t="s">
        <v>46</v>
      </c>
      <c r="C42" s="338" t="s">
        <v>519</v>
      </c>
      <c r="D42" s="325"/>
      <c r="E42" s="300"/>
      <c r="F42" s="301"/>
      <c r="G42" s="302"/>
      <c r="H42" s="302"/>
      <c r="I42" s="331">
        <f>I43</f>
        <v>657.2</v>
      </c>
      <c r="J42" s="331">
        <f>J43</f>
        <v>424.8</v>
      </c>
      <c r="K42" s="331">
        <f>K43</f>
        <v>657.2</v>
      </c>
      <c r="L42" s="332">
        <f>L43</f>
        <v>833.19999999999993</v>
      </c>
    </row>
    <row r="43" spans="1:12" ht="24">
      <c r="A43" s="505" t="s">
        <v>176</v>
      </c>
      <c r="B43" s="248" t="s">
        <v>46</v>
      </c>
      <c r="C43" s="257" t="s">
        <v>519</v>
      </c>
      <c r="D43" s="248"/>
      <c r="E43" s="300"/>
      <c r="F43" s="301"/>
      <c r="G43" s="302"/>
      <c r="H43" s="302"/>
      <c r="I43" s="250">
        <v>657.2</v>
      </c>
      <c r="J43" s="250">
        <v>424.8</v>
      </c>
      <c r="K43" s="250">
        <v>657.2</v>
      </c>
      <c r="L43" s="253">
        <f>L44+L46</f>
        <v>833.19999999999993</v>
      </c>
    </row>
    <row r="44" spans="1:12" ht="57" customHeight="1">
      <c r="A44" s="246" t="s">
        <v>338</v>
      </c>
      <c r="B44" s="248" t="s">
        <v>46</v>
      </c>
      <c r="C44" s="257" t="s">
        <v>519</v>
      </c>
      <c r="D44" s="248" t="s">
        <v>334</v>
      </c>
      <c r="E44" s="300"/>
      <c r="F44" s="301"/>
      <c r="G44" s="302"/>
      <c r="H44" s="302"/>
      <c r="I44" s="250"/>
      <c r="J44" s="250"/>
      <c r="K44" s="250"/>
      <c r="L44" s="253">
        <f>L45</f>
        <v>767.4</v>
      </c>
    </row>
    <row r="45" spans="1:12" ht="24">
      <c r="A45" s="246" t="s">
        <v>339</v>
      </c>
      <c r="B45" s="248" t="s">
        <v>46</v>
      </c>
      <c r="C45" s="257" t="s">
        <v>519</v>
      </c>
      <c r="D45" s="248" t="s">
        <v>335</v>
      </c>
      <c r="E45" s="300"/>
      <c r="F45" s="301"/>
      <c r="G45" s="302"/>
      <c r="H45" s="302"/>
      <c r="I45" s="250"/>
      <c r="J45" s="250"/>
      <c r="K45" s="250"/>
      <c r="L45" s="253">
        <f>'Вед. 2019 (прил 4)'!G57</f>
        <v>767.4</v>
      </c>
    </row>
    <row r="46" spans="1:12" ht="26.25" customHeight="1">
      <c r="A46" s="478" t="s">
        <v>341</v>
      </c>
      <c r="B46" s="248" t="s">
        <v>46</v>
      </c>
      <c r="C46" s="257" t="s">
        <v>519</v>
      </c>
      <c r="D46" s="248" t="s">
        <v>340</v>
      </c>
      <c r="E46" s="300"/>
      <c r="F46" s="301"/>
      <c r="G46" s="302"/>
      <c r="H46" s="302"/>
      <c r="I46" s="250"/>
      <c r="J46" s="250"/>
      <c r="K46" s="250"/>
      <c r="L46" s="253">
        <f>L47</f>
        <v>65.8</v>
      </c>
    </row>
    <row r="47" spans="1:12" ht="26.25" customHeight="1">
      <c r="A47" s="246" t="s">
        <v>306</v>
      </c>
      <c r="B47" s="248" t="s">
        <v>46</v>
      </c>
      <c r="C47" s="257" t="s">
        <v>519</v>
      </c>
      <c r="D47" s="248" t="s">
        <v>253</v>
      </c>
      <c r="E47" s="300"/>
      <c r="F47" s="301"/>
      <c r="G47" s="302"/>
      <c r="H47" s="302"/>
      <c r="I47" s="250"/>
      <c r="J47" s="250"/>
      <c r="K47" s="250"/>
      <c r="L47" s="253">
        <f>'Вед. 2019 (прил 4)'!G59</f>
        <v>65.8</v>
      </c>
    </row>
    <row r="48" spans="1:12" ht="26.25" customHeight="1">
      <c r="A48" s="499" t="s">
        <v>562</v>
      </c>
      <c r="B48" s="325" t="s">
        <v>564</v>
      </c>
      <c r="C48" s="325" t="s">
        <v>567</v>
      </c>
      <c r="D48" s="248"/>
      <c r="E48" s="300"/>
      <c r="F48" s="301"/>
      <c r="G48" s="302"/>
      <c r="H48" s="302"/>
      <c r="I48" s="250"/>
      <c r="J48" s="250"/>
      <c r="K48" s="250"/>
      <c r="L48" s="332">
        <f>L49</f>
        <v>1625</v>
      </c>
    </row>
    <row r="49" spans="1:18" ht="26.25" customHeight="1">
      <c r="A49" s="247" t="s">
        <v>587</v>
      </c>
      <c r="B49" s="257" t="s">
        <v>564</v>
      </c>
      <c r="C49" s="257" t="s">
        <v>567</v>
      </c>
      <c r="D49" s="248" t="s">
        <v>345</v>
      </c>
      <c r="E49" s="300"/>
      <c r="F49" s="301"/>
      <c r="G49" s="302"/>
      <c r="H49" s="302"/>
      <c r="I49" s="250"/>
      <c r="J49" s="250"/>
      <c r="K49" s="250"/>
      <c r="L49" s="253">
        <f>L50</f>
        <v>1625</v>
      </c>
    </row>
    <row r="50" spans="1:18" ht="26.25" customHeight="1">
      <c r="A50" s="247" t="s">
        <v>588</v>
      </c>
      <c r="B50" s="257" t="s">
        <v>564</v>
      </c>
      <c r="C50" s="257" t="s">
        <v>567</v>
      </c>
      <c r="D50" s="248" t="s">
        <v>586</v>
      </c>
      <c r="E50" s="300"/>
      <c r="F50" s="301"/>
      <c r="G50" s="302"/>
      <c r="H50" s="302"/>
      <c r="I50" s="250"/>
      <c r="J50" s="250"/>
      <c r="K50" s="250"/>
      <c r="L50" s="253">
        <f>'Вед. 2019 (прил 4)'!G35</f>
        <v>1625</v>
      </c>
    </row>
    <row r="51" spans="1:18" ht="23.25" customHeight="1">
      <c r="A51" s="499" t="s">
        <v>305</v>
      </c>
      <c r="B51" s="325" t="s">
        <v>182</v>
      </c>
      <c r="C51" s="325"/>
      <c r="D51" s="325"/>
      <c r="E51" s="248"/>
      <c r="F51" s="249">
        <f>F52</f>
        <v>80</v>
      </c>
      <c r="G51" s="249">
        <f t="shared" ref="G51:L51" si="3">G52</f>
        <v>69.900000000000006</v>
      </c>
      <c r="H51" s="249">
        <f t="shared" si="3"/>
        <v>80</v>
      </c>
      <c r="I51" s="345">
        <f t="shared" si="3"/>
        <v>50</v>
      </c>
      <c r="J51" s="345">
        <f t="shared" si="3"/>
        <v>0</v>
      </c>
      <c r="K51" s="345">
        <f t="shared" si="3"/>
        <v>0</v>
      </c>
      <c r="L51" s="332">
        <f t="shared" si="3"/>
        <v>20</v>
      </c>
    </row>
    <row r="52" spans="1:18" ht="20.25" customHeight="1">
      <c r="A52" s="329" t="s">
        <v>166</v>
      </c>
      <c r="B52" s="338" t="s">
        <v>182</v>
      </c>
      <c r="C52" s="338" t="s">
        <v>463</v>
      </c>
      <c r="D52" s="338"/>
      <c r="E52" s="325"/>
      <c r="F52" s="326">
        <v>80</v>
      </c>
      <c r="G52" s="326">
        <v>69.900000000000006</v>
      </c>
      <c r="H52" s="326">
        <v>80</v>
      </c>
      <c r="I52" s="342">
        <f>I54</f>
        <v>50</v>
      </c>
      <c r="J52" s="342">
        <f>J54</f>
        <v>0</v>
      </c>
      <c r="K52" s="342">
        <f>K54</f>
        <v>0</v>
      </c>
      <c r="L52" s="343">
        <f>L54</f>
        <v>20</v>
      </c>
    </row>
    <row r="53" spans="1:18" ht="18" customHeight="1">
      <c r="A53" s="506" t="s">
        <v>346</v>
      </c>
      <c r="B53" s="257" t="s">
        <v>182</v>
      </c>
      <c r="C53" s="257" t="s">
        <v>463</v>
      </c>
      <c r="D53" s="257" t="s">
        <v>345</v>
      </c>
      <c r="E53" s="325"/>
      <c r="F53" s="339">
        <f t="shared" ref="F53:H54" si="4">F54</f>
        <v>100</v>
      </c>
      <c r="G53" s="339">
        <f t="shared" si="4"/>
        <v>0</v>
      </c>
      <c r="H53" s="339">
        <f t="shared" si="4"/>
        <v>100</v>
      </c>
      <c r="I53" s="250">
        <v>50</v>
      </c>
      <c r="J53" s="339"/>
      <c r="K53" s="339">
        <v>0</v>
      </c>
      <c r="L53" s="253">
        <f>L54</f>
        <v>20</v>
      </c>
    </row>
    <row r="54" spans="1:18" ht="21.75" customHeight="1">
      <c r="A54" s="246" t="s">
        <v>254</v>
      </c>
      <c r="B54" s="257" t="s">
        <v>182</v>
      </c>
      <c r="C54" s="257" t="s">
        <v>463</v>
      </c>
      <c r="D54" s="257" t="s">
        <v>255</v>
      </c>
      <c r="E54" s="325"/>
      <c r="F54" s="339">
        <f t="shared" si="4"/>
        <v>100</v>
      </c>
      <c r="G54" s="339">
        <f t="shared" si="4"/>
        <v>0</v>
      </c>
      <c r="H54" s="339">
        <f t="shared" si="4"/>
        <v>100</v>
      </c>
      <c r="I54" s="250">
        <v>50</v>
      </c>
      <c r="J54" s="339"/>
      <c r="K54" s="339">
        <v>0</v>
      </c>
      <c r="L54" s="253">
        <f>'Вед. 2019 (прил 4)'!G63</f>
        <v>20</v>
      </c>
    </row>
    <row r="55" spans="1:18" ht="17.25" customHeight="1">
      <c r="A55" s="499" t="s">
        <v>30</v>
      </c>
      <c r="B55" s="325" t="s">
        <v>183</v>
      </c>
      <c r="C55" s="325"/>
      <c r="D55" s="325"/>
      <c r="E55" s="248"/>
      <c r="F55" s="249">
        <v>100</v>
      </c>
      <c r="G55" s="249"/>
      <c r="H55" s="249">
        <v>100</v>
      </c>
      <c r="I55" s="345" t="e">
        <f>#REF!+#REF!+I62+I56+I74+I71</f>
        <v>#REF!</v>
      </c>
      <c r="J55" s="345" t="e">
        <f>#REF!+#REF!+J62+J56+J74+J71</f>
        <v>#REF!</v>
      </c>
      <c r="K55" s="345" t="e">
        <f>#REF!+#REF!+K62+K56+K74+K71</f>
        <v>#REF!</v>
      </c>
      <c r="L55" s="332">
        <f>L62+L59+L74+L71+L77+L65+L80+L68+L56+L83</f>
        <v>2596.6</v>
      </c>
    </row>
    <row r="56" spans="1:18" ht="36">
      <c r="A56" s="499" t="s">
        <v>256</v>
      </c>
      <c r="B56" s="325" t="s">
        <v>183</v>
      </c>
      <c r="C56" s="325" t="s">
        <v>471</v>
      </c>
      <c r="D56" s="325"/>
      <c r="E56" s="248"/>
      <c r="F56" s="249">
        <f>F58</f>
        <v>70</v>
      </c>
      <c r="G56" s="249">
        <f t="shared" ref="G56:L56" si="5">G58</f>
        <v>0</v>
      </c>
      <c r="H56" s="249">
        <f t="shared" si="5"/>
        <v>20</v>
      </c>
      <c r="I56" s="331">
        <f t="shared" si="5"/>
        <v>60</v>
      </c>
      <c r="J56" s="331">
        <f t="shared" si="5"/>
        <v>30</v>
      </c>
      <c r="K56" s="331">
        <f t="shared" si="5"/>
        <v>60</v>
      </c>
      <c r="L56" s="332">
        <f t="shared" si="5"/>
        <v>72</v>
      </c>
    </row>
    <row r="57" spans="1:18" ht="24">
      <c r="A57" s="507" t="s">
        <v>346</v>
      </c>
      <c r="B57" s="248" t="s">
        <v>183</v>
      </c>
      <c r="C57" s="248" t="s">
        <v>471</v>
      </c>
      <c r="D57" s="248" t="s">
        <v>345</v>
      </c>
      <c r="E57" s="248"/>
      <c r="F57" s="249">
        <v>70</v>
      </c>
      <c r="G57" s="249"/>
      <c r="H57" s="249">
        <v>20</v>
      </c>
      <c r="I57" s="250">
        <v>60</v>
      </c>
      <c r="J57" s="263">
        <v>30</v>
      </c>
      <c r="K57" s="264">
        <v>60</v>
      </c>
      <c r="L57" s="253">
        <f>L58</f>
        <v>72</v>
      </c>
    </row>
    <row r="58" spans="1:18" ht="24">
      <c r="A58" s="507" t="s">
        <v>348</v>
      </c>
      <c r="B58" s="248" t="s">
        <v>183</v>
      </c>
      <c r="C58" s="248" t="s">
        <v>471</v>
      </c>
      <c r="D58" s="248" t="s">
        <v>347</v>
      </c>
      <c r="E58" s="248"/>
      <c r="F58" s="249">
        <v>70</v>
      </c>
      <c r="G58" s="249"/>
      <c r="H58" s="249">
        <v>20</v>
      </c>
      <c r="I58" s="250">
        <v>60</v>
      </c>
      <c r="J58" s="263">
        <v>30</v>
      </c>
      <c r="K58" s="264">
        <v>60</v>
      </c>
      <c r="L58" s="253">
        <f>'Вед. 2019 (прил 4)'!G30</f>
        <v>72</v>
      </c>
    </row>
    <row r="59" spans="1:18" ht="22.5" customHeight="1">
      <c r="A59" s="499" t="s">
        <v>396</v>
      </c>
      <c r="B59" s="325" t="s">
        <v>183</v>
      </c>
      <c r="C59" s="325" t="s">
        <v>468</v>
      </c>
      <c r="D59" s="325"/>
      <c r="E59" s="325"/>
      <c r="F59" s="326" t="e">
        <f>F61</f>
        <v>#REF!</v>
      </c>
      <c r="G59" s="326" t="e">
        <f t="shared" ref="G59:L59" si="6">G61</f>
        <v>#REF!</v>
      </c>
      <c r="H59" s="326" t="e">
        <f t="shared" si="6"/>
        <v>#REF!</v>
      </c>
      <c r="I59" s="331">
        <f t="shared" si="6"/>
        <v>400</v>
      </c>
      <c r="J59" s="331">
        <f t="shared" si="6"/>
        <v>323.89999999999998</v>
      </c>
      <c r="K59" s="331">
        <f t="shared" si="6"/>
        <v>400</v>
      </c>
      <c r="L59" s="332">
        <f t="shared" si="6"/>
        <v>947.3</v>
      </c>
    </row>
    <row r="60" spans="1:18" ht="27" customHeight="1">
      <c r="A60" s="478" t="s">
        <v>341</v>
      </c>
      <c r="B60" s="248" t="s">
        <v>183</v>
      </c>
      <c r="C60" s="248" t="s">
        <v>468</v>
      </c>
      <c r="D60" s="248" t="s">
        <v>340</v>
      </c>
      <c r="E60" s="248"/>
      <c r="F60" s="249" t="e">
        <f>#REF!+F61</f>
        <v>#REF!</v>
      </c>
      <c r="G60" s="249" t="e">
        <f>#REF!+G61</f>
        <v>#REF!</v>
      </c>
      <c r="H60" s="249" t="e">
        <f>#REF!+H61</f>
        <v>#REF!</v>
      </c>
      <c r="I60" s="250">
        <v>400</v>
      </c>
      <c r="J60" s="249">
        <v>323.89999999999998</v>
      </c>
      <c r="K60" s="249">
        <v>400</v>
      </c>
      <c r="L60" s="253">
        <f>L61</f>
        <v>947.3</v>
      </c>
    </row>
    <row r="61" spans="1:18" ht="36">
      <c r="A61" s="246" t="s">
        <v>306</v>
      </c>
      <c r="B61" s="248" t="s">
        <v>183</v>
      </c>
      <c r="C61" s="248" t="s">
        <v>468</v>
      </c>
      <c r="D61" s="248" t="s">
        <v>253</v>
      </c>
      <c r="E61" s="248"/>
      <c r="F61" s="249" t="e">
        <f>#REF!+F74</f>
        <v>#REF!</v>
      </c>
      <c r="G61" s="249" t="e">
        <f>#REF!+G74</f>
        <v>#REF!</v>
      </c>
      <c r="H61" s="249" t="e">
        <f>#REF!+H74</f>
        <v>#REF!</v>
      </c>
      <c r="I61" s="250">
        <v>400</v>
      </c>
      <c r="J61" s="249">
        <v>323.89999999999998</v>
      </c>
      <c r="K61" s="249">
        <v>400</v>
      </c>
      <c r="L61" s="253">
        <f>'Вед. 2019 (прил 4)'!G70</f>
        <v>947.3</v>
      </c>
      <c r="R61" s="311"/>
    </row>
    <row r="62" spans="1:18" ht="50.25" customHeight="1">
      <c r="A62" s="499" t="s">
        <v>395</v>
      </c>
      <c r="B62" s="325" t="s">
        <v>183</v>
      </c>
      <c r="C62" s="325" t="s">
        <v>474</v>
      </c>
      <c r="D62" s="325"/>
      <c r="E62" s="325"/>
      <c r="F62" s="326" t="e">
        <f>F64</f>
        <v>#REF!</v>
      </c>
      <c r="G62" s="326" t="e">
        <f t="shared" ref="G62:L62" si="7">G64</f>
        <v>#REF!</v>
      </c>
      <c r="H62" s="326" t="e">
        <f t="shared" si="7"/>
        <v>#REF!</v>
      </c>
      <c r="I62" s="331">
        <f t="shared" si="7"/>
        <v>400</v>
      </c>
      <c r="J62" s="331">
        <f t="shared" si="7"/>
        <v>323.89999999999998</v>
      </c>
      <c r="K62" s="331">
        <f t="shared" si="7"/>
        <v>400</v>
      </c>
      <c r="L62" s="332">
        <f t="shared" si="7"/>
        <v>1274.8</v>
      </c>
    </row>
    <row r="63" spans="1:18" ht="27" customHeight="1">
      <c r="A63" s="478" t="s">
        <v>341</v>
      </c>
      <c r="B63" s="248" t="s">
        <v>183</v>
      </c>
      <c r="C63" s="248" t="s">
        <v>474</v>
      </c>
      <c r="D63" s="248" t="s">
        <v>340</v>
      </c>
      <c r="E63" s="248"/>
      <c r="F63" s="249" t="e">
        <f>#REF!+F64</f>
        <v>#REF!</v>
      </c>
      <c r="G63" s="249" t="e">
        <f>#REF!+G64</f>
        <v>#REF!</v>
      </c>
      <c r="H63" s="249" t="e">
        <f>#REF!+H64</f>
        <v>#REF!</v>
      </c>
      <c r="I63" s="250">
        <v>400</v>
      </c>
      <c r="J63" s="249">
        <v>323.89999999999998</v>
      </c>
      <c r="K63" s="249">
        <v>400</v>
      </c>
      <c r="L63" s="253">
        <f>L64</f>
        <v>1274.8</v>
      </c>
    </row>
    <row r="64" spans="1:18" ht="30.75" customHeight="1">
      <c r="A64" s="246" t="s">
        <v>306</v>
      </c>
      <c r="B64" s="248" t="s">
        <v>183</v>
      </c>
      <c r="C64" s="248" t="s">
        <v>474</v>
      </c>
      <c r="D64" s="248" t="s">
        <v>253</v>
      </c>
      <c r="E64" s="248"/>
      <c r="F64" s="249" t="e">
        <f>#REF!+F56</f>
        <v>#REF!</v>
      </c>
      <c r="G64" s="249" t="e">
        <f>#REF!+G56</f>
        <v>#REF!</v>
      </c>
      <c r="H64" s="249" t="e">
        <f>#REF!+H56</f>
        <v>#REF!</v>
      </c>
      <c r="I64" s="250">
        <v>400</v>
      </c>
      <c r="J64" s="249">
        <v>323.89999999999998</v>
      </c>
      <c r="K64" s="249">
        <v>400</v>
      </c>
      <c r="L64" s="253">
        <f>'Вед. 2019 (прил 4)'!G73</f>
        <v>1274.8</v>
      </c>
    </row>
    <row r="65" spans="1:12" ht="48">
      <c r="A65" s="499" t="s">
        <v>441</v>
      </c>
      <c r="B65" s="325" t="s">
        <v>183</v>
      </c>
      <c r="C65" s="325" t="s">
        <v>469</v>
      </c>
      <c r="D65" s="325"/>
      <c r="E65" s="248"/>
      <c r="F65" s="249">
        <f>F67</f>
        <v>70</v>
      </c>
      <c r="G65" s="249">
        <f t="shared" ref="G65:L65" si="8">G67</f>
        <v>0</v>
      </c>
      <c r="H65" s="249">
        <f t="shared" si="8"/>
        <v>20</v>
      </c>
      <c r="I65" s="331">
        <f t="shared" si="8"/>
        <v>60</v>
      </c>
      <c r="J65" s="331">
        <f t="shared" si="8"/>
        <v>30</v>
      </c>
      <c r="K65" s="331">
        <f t="shared" si="8"/>
        <v>60</v>
      </c>
      <c r="L65" s="332">
        <f t="shared" si="8"/>
        <v>35</v>
      </c>
    </row>
    <row r="66" spans="1:12" ht="30.75" customHeight="1">
      <c r="A66" s="478" t="s">
        <v>341</v>
      </c>
      <c r="B66" s="248" t="s">
        <v>183</v>
      </c>
      <c r="C66" s="248" t="s">
        <v>469</v>
      </c>
      <c r="D66" s="248" t="s">
        <v>340</v>
      </c>
      <c r="E66" s="248"/>
      <c r="F66" s="249">
        <v>70</v>
      </c>
      <c r="G66" s="249"/>
      <c r="H66" s="249">
        <v>20</v>
      </c>
      <c r="I66" s="250">
        <v>60</v>
      </c>
      <c r="J66" s="263">
        <v>30</v>
      </c>
      <c r="K66" s="264">
        <v>60</v>
      </c>
      <c r="L66" s="253">
        <f>L67</f>
        <v>35</v>
      </c>
    </row>
    <row r="67" spans="1:12" ht="30" customHeight="1">
      <c r="A67" s="246" t="s">
        <v>306</v>
      </c>
      <c r="B67" s="248" t="s">
        <v>183</v>
      </c>
      <c r="C67" s="248" t="s">
        <v>469</v>
      </c>
      <c r="D67" s="248" t="s">
        <v>253</v>
      </c>
      <c r="E67" s="248"/>
      <c r="F67" s="249">
        <v>70</v>
      </c>
      <c r="G67" s="249"/>
      <c r="H67" s="249">
        <v>20</v>
      </c>
      <c r="I67" s="250">
        <v>60</v>
      </c>
      <c r="J67" s="263">
        <v>30</v>
      </c>
      <c r="K67" s="264">
        <v>60</v>
      </c>
      <c r="L67" s="253">
        <f>'Вед. 2019 (прил 4)'!G76</f>
        <v>35</v>
      </c>
    </row>
    <row r="68" spans="1:12" ht="30" hidden="1" customHeight="1">
      <c r="A68" s="329" t="s">
        <v>535</v>
      </c>
      <c r="B68" s="325" t="s">
        <v>183</v>
      </c>
      <c r="C68" s="325" t="s">
        <v>536</v>
      </c>
      <c r="D68" s="440"/>
      <c r="E68" s="325"/>
      <c r="F68" s="249"/>
      <c r="G68" s="249"/>
      <c r="H68" s="249"/>
      <c r="I68" s="250"/>
      <c r="J68" s="439"/>
      <c r="K68" s="264"/>
      <c r="L68" s="332">
        <f>L69</f>
        <v>0</v>
      </c>
    </row>
    <row r="69" spans="1:12" ht="30" hidden="1" customHeight="1">
      <c r="A69" s="478" t="s">
        <v>341</v>
      </c>
      <c r="B69" s="248" t="s">
        <v>183</v>
      </c>
      <c r="C69" s="248" t="s">
        <v>536</v>
      </c>
      <c r="D69" s="441">
        <v>200</v>
      </c>
      <c r="E69" s="248" t="s">
        <v>340</v>
      </c>
      <c r="F69" s="249"/>
      <c r="G69" s="249"/>
      <c r="H69" s="249"/>
      <c r="I69" s="250"/>
      <c r="J69" s="439"/>
      <c r="K69" s="264"/>
      <c r="L69" s="253">
        <f>L70</f>
        <v>0</v>
      </c>
    </row>
    <row r="70" spans="1:12" ht="30" hidden="1" customHeight="1">
      <c r="A70" s="246" t="s">
        <v>306</v>
      </c>
      <c r="B70" s="248" t="s">
        <v>183</v>
      </c>
      <c r="C70" s="248" t="s">
        <v>536</v>
      </c>
      <c r="D70" s="441">
        <v>240</v>
      </c>
      <c r="E70" s="248" t="s">
        <v>253</v>
      </c>
      <c r="F70" s="249"/>
      <c r="G70" s="249"/>
      <c r="H70" s="249"/>
      <c r="I70" s="250"/>
      <c r="J70" s="439"/>
      <c r="K70" s="264"/>
      <c r="L70" s="253">
        <f>'Вед. 2019 (прил 4)'!G79</f>
        <v>0</v>
      </c>
    </row>
    <row r="71" spans="1:12" ht="24">
      <c r="A71" s="499" t="s">
        <v>528</v>
      </c>
      <c r="B71" s="325" t="s">
        <v>183</v>
      </c>
      <c r="C71" s="325" t="s">
        <v>472</v>
      </c>
      <c r="D71" s="325"/>
      <c r="E71" s="248"/>
      <c r="F71" s="249"/>
      <c r="G71" s="249"/>
      <c r="H71" s="249"/>
      <c r="I71" s="348">
        <f>I73</f>
        <v>170</v>
      </c>
      <c r="J71" s="348">
        <f>J73</f>
        <v>150</v>
      </c>
      <c r="K71" s="348">
        <f>K73</f>
        <v>170</v>
      </c>
      <c r="L71" s="349">
        <f>L73</f>
        <v>12</v>
      </c>
    </row>
    <row r="72" spans="1:12" ht="30.75" customHeight="1">
      <c r="A72" s="478" t="s">
        <v>341</v>
      </c>
      <c r="B72" s="281" t="s">
        <v>183</v>
      </c>
      <c r="C72" s="248" t="s">
        <v>472</v>
      </c>
      <c r="D72" s="281" t="s">
        <v>340</v>
      </c>
      <c r="E72" s="248"/>
      <c r="F72" s="249"/>
      <c r="G72" s="249"/>
      <c r="H72" s="249"/>
      <c r="I72" s="297">
        <v>170</v>
      </c>
      <c r="J72" s="249">
        <v>150</v>
      </c>
      <c r="K72" s="249">
        <v>170</v>
      </c>
      <c r="L72" s="253">
        <f>L73</f>
        <v>12</v>
      </c>
    </row>
    <row r="73" spans="1:12" ht="31.5" customHeight="1">
      <c r="A73" s="246" t="s">
        <v>306</v>
      </c>
      <c r="B73" s="281" t="s">
        <v>183</v>
      </c>
      <c r="C73" s="248" t="s">
        <v>472</v>
      </c>
      <c r="D73" s="281" t="s">
        <v>253</v>
      </c>
      <c r="E73" s="248"/>
      <c r="F73" s="249"/>
      <c r="G73" s="249"/>
      <c r="H73" s="249"/>
      <c r="I73" s="297">
        <v>170</v>
      </c>
      <c r="J73" s="249">
        <v>150</v>
      </c>
      <c r="K73" s="249">
        <v>170</v>
      </c>
      <c r="L73" s="253">
        <f>'Вед. 2019 (прил 4)'!G82</f>
        <v>12</v>
      </c>
    </row>
    <row r="74" spans="1:12" ht="51" customHeight="1">
      <c r="A74" s="499" t="s">
        <v>455</v>
      </c>
      <c r="B74" s="325" t="s">
        <v>183</v>
      </c>
      <c r="C74" s="325" t="s">
        <v>470</v>
      </c>
      <c r="D74" s="325"/>
      <c r="E74" s="325"/>
      <c r="F74" s="326" t="e">
        <f>F76+F87+#REF!+F88</f>
        <v>#REF!</v>
      </c>
      <c r="G74" s="326" t="e">
        <f>G76+G87+#REF!+G88</f>
        <v>#REF!</v>
      </c>
      <c r="H74" s="326" t="e">
        <f>H76+H87+#REF!+H88</f>
        <v>#REF!</v>
      </c>
      <c r="I74" s="331">
        <f>I76</f>
        <v>92</v>
      </c>
      <c r="J74" s="331">
        <f>J76</f>
        <v>48.2</v>
      </c>
      <c r="K74" s="331">
        <f>K76</f>
        <v>92</v>
      </c>
      <c r="L74" s="332">
        <f>L76</f>
        <v>80</v>
      </c>
    </row>
    <row r="75" spans="1:12" ht="35.25" customHeight="1">
      <c r="A75" s="478" t="s">
        <v>341</v>
      </c>
      <c r="B75" s="248" t="s">
        <v>183</v>
      </c>
      <c r="C75" s="248" t="s">
        <v>470</v>
      </c>
      <c r="D75" s="248" t="s">
        <v>340</v>
      </c>
      <c r="E75" s="248"/>
      <c r="F75" s="249"/>
      <c r="G75" s="249"/>
      <c r="H75" s="249"/>
      <c r="I75" s="250">
        <v>92</v>
      </c>
      <c r="J75" s="249">
        <v>48.2</v>
      </c>
      <c r="K75" s="249">
        <v>92</v>
      </c>
      <c r="L75" s="253">
        <f>L76</f>
        <v>80</v>
      </c>
    </row>
    <row r="76" spans="1:12" ht="27.75" customHeight="1">
      <c r="A76" s="246" t="s">
        <v>306</v>
      </c>
      <c r="B76" s="248" t="s">
        <v>183</v>
      </c>
      <c r="C76" s="248" t="s">
        <v>470</v>
      </c>
      <c r="D76" s="248" t="s">
        <v>253</v>
      </c>
      <c r="E76" s="248"/>
      <c r="F76" s="249"/>
      <c r="G76" s="249"/>
      <c r="H76" s="249"/>
      <c r="I76" s="250">
        <v>92</v>
      </c>
      <c r="J76" s="249">
        <v>48.2</v>
      </c>
      <c r="K76" s="249">
        <v>92</v>
      </c>
      <c r="L76" s="253">
        <f>'Вед. 2019 (прил 4)'!G85</f>
        <v>80</v>
      </c>
    </row>
    <row r="77" spans="1:12" ht="60">
      <c r="A77" s="499" t="s">
        <v>397</v>
      </c>
      <c r="B77" s="325" t="s">
        <v>183</v>
      </c>
      <c r="C77" s="325" t="s">
        <v>473</v>
      </c>
      <c r="D77" s="325"/>
      <c r="E77" s="325"/>
      <c r="F77" s="326" t="e">
        <f>F79+F91+#REF!+#REF!</f>
        <v>#REF!</v>
      </c>
      <c r="G77" s="326" t="e">
        <f>G79+G91+#REF!+#REF!</f>
        <v>#REF!</v>
      </c>
      <c r="H77" s="326" t="e">
        <f>H79+H91+#REF!+#REF!</f>
        <v>#REF!</v>
      </c>
      <c r="I77" s="331">
        <f>I79</f>
        <v>92</v>
      </c>
      <c r="J77" s="331">
        <f>J79</f>
        <v>48.2</v>
      </c>
      <c r="K77" s="331">
        <f>K79</f>
        <v>92</v>
      </c>
      <c r="L77" s="332">
        <f>L79</f>
        <v>6</v>
      </c>
    </row>
    <row r="78" spans="1:12" ht="26.25" customHeight="1">
      <c r="A78" s="478" t="s">
        <v>341</v>
      </c>
      <c r="B78" s="248" t="s">
        <v>183</v>
      </c>
      <c r="C78" s="248" t="s">
        <v>473</v>
      </c>
      <c r="D78" s="248" t="s">
        <v>340</v>
      </c>
      <c r="E78" s="248"/>
      <c r="F78" s="249"/>
      <c r="G78" s="249"/>
      <c r="H78" s="249"/>
      <c r="I78" s="250">
        <v>92</v>
      </c>
      <c r="J78" s="249">
        <v>48.2</v>
      </c>
      <c r="K78" s="249">
        <v>92</v>
      </c>
      <c r="L78" s="253">
        <f>L79</f>
        <v>6</v>
      </c>
    </row>
    <row r="79" spans="1:12" ht="27.75" customHeight="1">
      <c r="A79" s="246" t="s">
        <v>306</v>
      </c>
      <c r="B79" s="248" t="s">
        <v>183</v>
      </c>
      <c r="C79" s="248" t="s">
        <v>473</v>
      </c>
      <c r="D79" s="248" t="s">
        <v>253</v>
      </c>
      <c r="E79" s="248"/>
      <c r="F79" s="249"/>
      <c r="G79" s="249"/>
      <c r="H79" s="249"/>
      <c r="I79" s="250">
        <v>92</v>
      </c>
      <c r="J79" s="249">
        <v>48.2</v>
      </c>
      <c r="K79" s="249">
        <v>92</v>
      </c>
      <c r="L79" s="253">
        <f>'Вед. 2019 (прил 4)'!G88</f>
        <v>6</v>
      </c>
    </row>
    <row r="80" spans="1:12" ht="27.75" customHeight="1">
      <c r="A80" s="329" t="s">
        <v>527</v>
      </c>
      <c r="B80" s="325" t="s">
        <v>183</v>
      </c>
      <c r="C80" s="325" t="s">
        <v>529</v>
      </c>
      <c r="D80" s="325"/>
      <c r="E80" s="325" t="s">
        <v>253</v>
      </c>
      <c r="F80" s="249"/>
      <c r="G80" s="249"/>
      <c r="H80" s="249"/>
      <c r="I80" s="429"/>
      <c r="J80" s="430"/>
      <c r="K80" s="430"/>
      <c r="L80" s="332">
        <f>L81</f>
        <v>162.30000000000001</v>
      </c>
    </row>
    <row r="81" spans="1:12" ht="27.75" customHeight="1">
      <c r="A81" s="478" t="s">
        <v>341</v>
      </c>
      <c r="B81" s="248" t="s">
        <v>183</v>
      </c>
      <c r="C81" s="248" t="s">
        <v>473</v>
      </c>
      <c r="D81" s="248" t="s">
        <v>340</v>
      </c>
      <c r="E81" s="248" t="s">
        <v>340</v>
      </c>
      <c r="F81" s="249"/>
      <c r="G81" s="249"/>
      <c r="H81" s="249"/>
      <c r="I81" s="429"/>
      <c r="J81" s="430"/>
      <c r="K81" s="430"/>
      <c r="L81" s="253">
        <f>L82</f>
        <v>162.30000000000001</v>
      </c>
    </row>
    <row r="82" spans="1:12" ht="27.75" customHeight="1">
      <c r="A82" s="486" t="s">
        <v>306</v>
      </c>
      <c r="B82" s="281" t="s">
        <v>183</v>
      </c>
      <c r="C82" s="281" t="s">
        <v>473</v>
      </c>
      <c r="D82" s="281" t="s">
        <v>253</v>
      </c>
      <c r="E82" s="281" t="s">
        <v>253</v>
      </c>
      <c r="F82" s="282"/>
      <c r="G82" s="282"/>
      <c r="H82" s="282"/>
      <c r="I82" s="429"/>
      <c r="J82" s="430"/>
      <c r="K82" s="430"/>
      <c r="L82" s="298">
        <f>'Вед. 2019 (прил 4)'!G91</f>
        <v>162.30000000000001</v>
      </c>
    </row>
    <row r="83" spans="1:12" ht="51" customHeight="1">
      <c r="A83" s="499" t="s">
        <v>516</v>
      </c>
      <c r="B83" s="338" t="s">
        <v>46</v>
      </c>
      <c r="C83" s="338" t="s">
        <v>517</v>
      </c>
      <c r="D83" s="338"/>
      <c r="E83" s="338"/>
      <c r="F83" s="341">
        <v>50</v>
      </c>
      <c r="G83" s="326"/>
      <c r="H83" s="326"/>
      <c r="I83" s="342" t="e">
        <f>#REF!</f>
        <v>#REF!</v>
      </c>
      <c r="J83" s="342" t="e">
        <f>#REF!</f>
        <v>#REF!</v>
      </c>
      <c r="K83" s="342">
        <v>5</v>
      </c>
      <c r="L83" s="343">
        <f>L84</f>
        <v>7.2</v>
      </c>
    </row>
    <row r="84" spans="1:12" ht="25.5" customHeight="1">
      <c r="A84" s="478" t="s">
        <v>341</v>
      </c>
      <c r="B84" s="248" t="s">
        <v>46</v>
      </c>
      <c r="C84" s="257" t="s">
        <v>517</v>
      </c>
      <c r="D84" s="248" t="s">
        <v>340</v>
      </c>
      <c r="E84" s="257" t="s">
        <v>77</v>
      </c>
      <c r="F84" s="259" t="e">
        <f>[2]роспись!H39</f>
        <v>#REF!</v>
      </c>
      <c r="G84" s="259"/>
      <c r="H84" s="259" t="s">
        <v>193</v>
      </c>
      <c r="I84" s="250" t="e">
        <f>I85+#REF!</f>
        <v>#REF!</v>
      </c>
      <c r="J84" s="250" t="e">
        <f>J85+#REF!</f>
        <v>#REF!</v>
      </c>
      <c r="K84" s="250" t="e">
        <f>K85+#REF!</f>
        <v>#REF!</v>
      </c>
      <c r="L84" s="253">
        <f>L85</f>
        <v>7.2</v>
      </c>
    </row>
    <row r="85" spans="1:12" ht="27.75" customHeight="1" thickBot="1">
      <c r="A85" s="246" t="s">
        <v>306</v>
      </c>
      <c r="B85" s="248" t="s">
        <v>46</v>
      </c>
      <c r="C85" s="257" t="s">
        <v>517</v>
      </c>
      <c r="D85" s="248" t="s">
        <v>253</v>
      </c>
      <c r="E85" s="257" t="s">
        <v>77</v>
      </c>
      <c r="F85" s="259" t="e">
        <f>[2]роспись!H40</f>
        <v>#REF!</v>
      </c>
      <c r="G85" s="259"/>
      <c r="H85" s="259" t="s">
        <v>193</v>
      </c>
      <c r="I85" s="250" t="e">
        <f>#REF!+#REF!</f>
        <v>#REF!</v>
      </c>
      <c r="J85" s="250" t="e">
        <f>#REF!+#REF!</f>
        <v>#REF!</v>
      </c>
      <c r="K85" s="250" t="e">
        <f>#REF!+#REF!</f>
        <v>#REF!</v>
      </c>
      <c r="L85" s="253">
        <f>'Вед. 2019 (прил 4)'!G94</f>
        <v>7.2</v>
      </c>
    </row>
    <row r="86" spans="1:12" ht="24">
      <c r="A86" s="493" t="s">
        <v>37</v>
      </c>
      <c r="B86" s="461" t="s">
        <v>31</v>
      </c>
      <c r="C86" s="461"/>
      <c r="D86" s="461"/>
      <c r="E86" s="461"/>
      <c r="F86" s="494" t="e">
        <f>F87+#REF!+F93+F103</f>
        <v>#REF!</v>
      </c>
      <c r="G86" s="494" t="e">
        <f>G87+#REF!+G93+G103</f>
        <v>#REF!</v>
      </c>
      <c r="H86" s="494" t="e">
        <f>H87+#REF!+H93+H103</f>
        <v>#REF!</v>
      </c>
      <c r="I86" s="494" t="e">
        <f>I87</f>
        <v>#REF!</v>
      </c>
      <c r="J86" s="494" t="e">
        <f>J87</f>
        <v>#REF!</v>
      </c>
      <c r="K86" s="494" t="e">
        <f>K87</f>
        <v>#REF!</v>
      </c>
      <c r="L86" s="496">
        <f>L87</f>
        <v>46.5</v>
      </c>
    </row>
    <row r="87" spans="1:12" ht="36">
      <c r="A87" s="499" t="s">
        <v>180</v>
      </c>
      <c r="B87" s="325" t="s">
        <v>21</v>
      </c>
      <c r="C87" s="325"/>
      <c r="D87" s="325"/>
      <c r="E87" s="325"/>
      <c r="F87" s="326" t="e">
        <f>#REF!</f>
        <v>#REF!</v>
      </c>
      <c r="G87" s="326" t="e">
        <f>#REF!</f>
        <v>#REF!</v>
      </c>
      <c r="H87" s="326" t="e">
        <f>#REF!</f>
        <v>#REF!</v>
      </c>
      <c r="I87" s="326" t="e">
        <f>#REF!+I88</f>
        <v>#REF!</v>
      </c>
      <c r="J87" s="326" t="e">
        <f>#REF!+J88</f>
        <v>#REF!</v>
      </c>
      <c r="K87" s="326" t="e">
        <f>#REF!+K88</f>
        <v>#REF!</v>
      </c>
      <c r="L87" s="332">
        <f>L88+L91</f>
        <v>46.5</v>
      </c>
    </row>
    <row r="88" spans="1:12" ht="89.25" hidden="1" customHeight="1">
      <c r="A88" s="499" t="s">
        <v>404</v>
      </c>
      <c r="B88" s="325" t="s">
        <v>21</v>
      </c>
      <c r="C88" s="325" t="s">
        <v>475</v>
      </c>
      <c r="D88" s="325"/>
      <c r="E88" s="325"/>
      <c r="F88" s="326">
        <f>[2]роспись!H63</f>
        <v>5320</v>
      </c>
      <c r="G88" s="326">
        <v>3277.5</v>
      </c>
      <c r="H88" s="326">
        <v>5320</v>
      </c>
      <c r="I88" s="326">
        <f>I93</f>
        <v>18</v>
      </c>
      <c r="J88" s="326">
        <f>J93</f>
        <v>0</v>
      </c>
      <c r="K88" s="326">
        <f>K93</f>
        <v>18</v>
      </c>
      <c r="L88" s="332">
        <f>L89</f>
        <v>0</v>
      </c>
    </row>
    <row r="89" spans="1:12" ht="32.25" hidden="1" customHeight="1">
      <c r="A89" s="478" t="s">
        <v>341</v>
      </c>
      <c r="B89" s="248" t="s">
        <v>21</v>
      </c>
      <c r="C89" s="248" t="s">
        <v>475</v>
      </c>
      <c r="D89" s="248" t="s">
        <v>340</v>
      </c>
      <c r="E89" s="248"/>
      <c r="F89" s="249">
        <f>F93</f>
        <v>668</v>
      </c>
      <c r="G89" s="249">
        <f>G93</f>
        <v>480</v>
      </c>
      <c r="H89" s="249">
        <f>H93</f>
        <v>668</v>
      </c>
      <c r="I89" s="249">
        <v>18</v>
      </c>
      <c r="J89" s="249">
        <v>0</v>
      </c>
      <c r="K89" s="249">
        <v>18</v>
      </c>
      <c r="L89" s="253">
        <f>L90</f>
        <v>0</v>
      </c>
    </row>
    <row r="90" spans="1:12" ht="34.5" hidden="1" customHeight="1">
      <c r="A90" s="246" t="s">
        <v>306</v>
      </c>
      <c r="B90" s="248" t="s">
        <v>21</v>
      </c>
      <c r="C90" s="248" t="s">
        <v>475</v>
      </c>
      <c r="D90" s="248" t="s">
        <v>253</v>
      </c>
      <c r="E90" s="248"/>
      <c r="F90" s="249">
        <f>F93</f>
        <v>668</v>
      </c>
      <c r="G90" s="249">
        <f>G93</f>
        <v>480</v>
      </c>
      <c r="H90" s="249">
        <f>H93</f>
        <v>668</v>
      </c>
      <c r="I90" s="249">
        <v>18</v>
      </c>
      <c r="J90" s="249">
        <v>0</v>
      </c>
      <c r="K90" s="249">
        <v>18</v>
      </c>
      <c r="L90" s="253">
        <f>'Вед. 2019 (прил 4)'!G99</f>
        <v>0</v>
      </c>
    </row>
    <row r="91" spans="1:12" ht="60">
      <c r="A91" s="499" t="s">
        <v>405</v>
      </c>
      <c r="B91" s="325" t="s">
        <v>21</v>
      </c>
      <c r="C91" s="325" t="s">
        <v>476</v>
      </c>
      <c r="D91" s="325"/>
      <c r="E91" s="325"/>
      <c r="F91" s="326" t="e">
        <f>[2]роспись!H66</f>
        <v>#REF!</v>
      </c>
      <c r="G91" s="326">
        <v>3277.5</v>
      </c>
      <c r="H91" s="326">
        <v>5320</v>
      </c>
      <c r="I91" s="326" t="e">
        <f>I103</f>
        <v>#REF!</v>
      </c>
      <c r="J91" s="326" t="e">
        <f>J103</f>
        <v>#REF!</v>
      </c>
      <c r="K91" s="326" t="e">
        <f>K103</f>
        <v>#REF!</v>
      </c>
      <c r="L91" s="332">
        <f>L92</f>
        <v>46.5</v>
      </c>
    </row>
    <row r="92" spans="1:12" ht="33.75" customHeight="1">
      <c r="A92" s="478" t="s">
        <v>341</v>
      </c>
      <c r="B92" s="248" t="s">
        <v>21</v>
      </c>
      <c r="C92" s="248" t="s">
        <v>476</v>
      </c>
      <c r="D92" s="248" t="s">
        <v>340</v>
      </c>
      <c r="E92" s="248"/>
      <c r="F92" s="249" t="e">
        <f>#REF!</f>
        <v>#REF!</v>
      </c>
      <c r="G92" s="249" t="e">
        <f>#REF!</f>
        <v>#REF!</v>
      </c>
      <c r="H92" s="249" t="e">
        <f>#REF!</f>
        <v>#REF!</v>
      </c>
      <c r="I92" s="249">
        <v>18</v>
      </c>
      <c r="J92" s="249">
        <v>0</v>
      </c>
      <c r="K92" s="249">
        <v>18</v>
      </c>
      <c r="L92" s="253">
        <f>L93</f>
        <v>46.5</v>
      </c>
    </row>
    <row r="93" spans="1:12" ht="27.75" customHeight="1" thickBot="1">
      <c r="A93" s="481" t="s">
        <v>306</v>
      </c>
      <c r="B93" s="482" t="s">
        <v>21</v>
      </c>
      <c r="C93" s="482" t="s">
        <v>476</v>
      </c>
      <c r="D93" s="482" t="s">
        <v>253</v>
      </c>
      <c r="E93" s="482"/>
      <c r="F93" s="484">
        <f>F102</f>
        <v>668</v>
      </c>
      <c r="G93" s="484">
        <f>G102</f>
        <v>480</v>
      </c>
      <c r="H93" s="484">
        <f>H102</f>
        <v>668</v>
      </c>
      <c r="I93" s="484">
        <v>18</v>
      </c>
      <c r="J93" s="484">
        <v>0</v>
      </c>
      <c r="K93" s="484">
        <v>18</v>
      </c>
      <c r="L93" s="485">
        <f>'Вед. 2019 (прил 4)'!G102</f>
        <v>46.5</v>
      </c>
    </row>
    <row r="94" spans="1:12" ht="21" customHeight="1" thickBot="1">
      <c r="A94" s="508" t="s">
        <v>313</v>
      </c>
      <c r="B94" s="424" t="s">
        <v>314</v>
      </c>
      <c r="C94" s="424"/>
      <c r="D94" s="424"/>
      <c r="E94" s="424"/>
      <c r="F94" s="509"/>
      <c r="G94" s="509"/>
      <c r="H94" s="509"/>
      <c r="I94" s="425"/>
      <c r="J94" s="489"/>
      <c r="K94" s="489"/>
      <c r="L94" s="426">
        <f>L95+L102+L106</f>
        <v>34019.9</v>
      </c>
    </row>
    <row r="95" spans="1:12" ht="15.75" customHeight="1" thickBot="1">
      <c r="A95" s="351" t="s">
        <v>402</v>
      </c>
      <c r="B95" s="461" t="s">
        <v>399</v>
      </c>
      <c r="C95" s="461"/>
      <c r="D95" s="445"/>
      <c r="E95" s="459"/>
      <c r="F95" s="460">
        <f>[2]роспись!H63</f>
        <v>5320</v>
      </c>
      <c r="G95" s="460">
        <v>480</v>
      </c>
      <c r="H95" s="460">
        <v>668</v>
      </c>
      <c r="I95" s="446" t="e">
        <f>I99</f>
        <v>#REF!</v>
      </c>
      <c r="J95" s="446" t="e">
        <f>J99</f>
        <v>#REF!</v>
      </c>
      <c r="K95" s="446" t="e">
        <f>K99</f>
        <v>#REF!</v>
      </c>
      <c r="L95" s="447">
        <f>L99+L96</f>
        <v>140</v>
      </c>
    </row>
    <row r="96" spans="1:12" ht="15.75" customHeight="1">
      <c r="A96" s="330" t="s">
        <v>552</v>
      </c>
      <c r="B96" s="324" t="s">
        <v>399</v>
      </c>
      <c r="C96" s="324" t="s">
        <v>553</v>
      </c>
      <c r="D96" s="325"/>
      <c r="E96" s="248"/>
      <c r="F96" s="249"/>
      <c r="G96" s="249"/>
      <c r="H96" s="249"/>
      <c r="I96" s="326"/>
      <c r="J96" s="326"/>
      <c r="K96" s="326"/>
      <c r="L96" s="332">
        <f>L97</f>
        <v>140</v>
      </c>
    </row>
    <row r="97" spans="1:12" ht="15.75" customHeight="1">
      <c r="A97" s="256" t="s">
        <v>401</v>
      </c>
      <c r="B97" s="248" t="s">
        <v>399</v>
      </c>
      <c r="C97" s="248" t="s">
        <v>553</v>
      </c>
      <c r="D97" s="248" t="s">
        <v>345</v>
      </c>
      <c r="E97" s="248"/>
      <c r="F97" s="249"/>
      <c r="G97" s="249"/>
      <c r="H97" s="249"/>
      <c r="I97" s="326"/>
      <c r="J97" s="326"/>
      <c r="K97" s="326"/>
      <c r="L97" s="253">
        <f>L98</f>
        <v>140</v>
      </c>
    </row>
    <row r="98" spans="1:12" ht="54" customHeight="1" thickBot="1">
      <c r="A98" s="247" t="s">
        <v>403</v>
      </c>
      <c r="B98" s="248" t="s">
        <v>399</v>
      </c>
      <c r="C98" s="248" t="s">
        <v>553</v>
      </c>
      <c r="D98" s="248" t="s">
        <v>400</v>
      </c>
      <c r="E98" s="248"/>
      <c r="F98" s="249"/>
      <c r="G98" s="249"/>
      <c r="H98" s="249"/>
      <c r="I98" s="326"/>
      <c r="J98" s="326"/>
      <c r="K98" s="326"/>
      <c r="L98" s="253">
        <f>'Вед. 2019 (прил 4)'!G107</f>
        <v>140</v>
      </c>
    </row>
    <row r="99" spans="1:12" ht="36.75" hidden="1" customHeight="1">
      <c r="A99" s="361" t="s">
        <v>530</v>
      </c>
      <c r="B99" s="324" t="s">
        <v>399</v>
      </c>
      <c r="C99" s="324" t="s">
        <v>554</v>
      </c>
      <c r="D99" s="324"/>
      <c r="E99" s="324"/>
      <c r="F99" s="335" t="e">
        <f>F101</f>
        <v>#REF!</v>
      </c>
      <c r="G99" s="335">
        <f>G101</f>
        <v>459.2</v>
      </c>
      <c r="H99" s="335">
        <f>H101</f>
        <v>796</v>
      </c>
      <c r="I99" s="327" t="e">
        <f>I101+#REF!</f>
        <v>#REF!</v>
      </c>
      <c r="J99" s="327" t="e">
        <f>J101+#REF!</f>
        <v>#REF!</v>
      </c>
      <c r="K99" s="327" t="e">
        <f>K101+#REF!</f>
        <v>#REF!</v>
      </c>
      <c r="L99" s="328">
        <f>L100</f>
        <v>0</v>
      </c>
    </row>
    <row r="100" spans="1:12" ht="23.25" hidden="1" customHeight="1">
      <c r="A100" s="256" t="s">
        <v>401</v>
      </c>
      <c r="B100" s="248" t="s">
        <v>399</v>
      </c>
      <c r="C100" s="248" t="s">
        <v>554</v>
      </c>
      <c r="D100" s="248" t="s">
        <v>345</v>
      </c>
      <c r="E100" s="248"/>
      <c r="F100" s="249" t="e">
        <f>[2]роспись!H64</f>
        <v>#REF!</v>
      </c>
      <c r="G100" s="249">
        <v>459.2</v>
      </c>
      <c r="H100" s="249">
        <v>796</v>
      </c>
      <c r="I100" s="250">
        <f>6469.6+600</f>
        <v>7069.6</v>
      </c>
      <c r="J100" s="263">
        <v>2772.6</v>
      </c>
      <c r="K100" s="264">
        <v>7069.6</v>
      </c>
      <c r="L100" s="253">
        <f>L101</f>
        <v>0</v>
      </c>
    </row>
    <row r="101" spans="1:12" ht="38.25" hidden="1" customHeight="1" thickBot="1">
      <c r="A101" s="247" t="s">
        <v>403</v>
      </c>
      <c r="B101" s="248" t="s">
        <v>399</v>
      </c>
      <c r="C101" s="248" t="s">
        <v>554</v>
      </c>
      <c r="D101" s="248" t="s">
        <v>400</v>
      </c>
      <c r="E101" s="248"/>
      <c r="F101" s="249" t="e">
        <f>[2]роспись!H65</f>
        <v>#REF!</v>
      </c>
      <c r="G101" s="249">
        <v>459.2</v>
      </c>
      <c r="H101" s="249">
        <v>796</v>
      </c>
      <c r="I101" s="250">
        <f>6469.6+600</f>
        <v>7069.6</v>
      </c>
      <c r="J101" s="263">
        <v>2772.6</v>
      </c>
      <c r="K101" s="264">
        <v>7069.6</v>
      </c>
      <c r="L101" s="253">
        <f>'Вед. 2019 (прил 4)'!G110</f>
        <v>0</v>
      </c>
    </row>
    <row r="102" spans="1:12" ht="21" customHeight="1" thickBot="1">
      <c r="A102" s="351" t="s">
        <v>224</v>
      </c>
      <c r="B102" s="352" t="s">
        <v>223</v>
      </c>
      <c r="C102" s="352"/>
      <c r="D102" s="352"/>
      <c r="E102" s="359"/>
      <c r="F102" s="360">
        <f>[2]роспись!H68</f>
        <v>668</v>
      </c>
      <c r="G102" s="360">
        <v>480</v>
      </c>
      <c r="H102" s="360">
        <v>668</v>
      </c>
      <c r="I102" s="353" t="e">
        <f>I103</f>
        <v>#REF!</v>
      </c>
      <c r="J102" s="353" t="e">
        <f>J103</f>
        <v>#REF!</v>
      </c>
      <c r="K102" s="353" t="e">
        <f>K103</f>
        <v>#REF!</v>
      </c>
      <c r="L102" s="354">
        <f>L103</f>
        <v>33833.9</v>
      </c>
    </row>
    <row r="103" spans="1:12" ht="24">
      <c r="A103" s="361" t="s">
        <v>257</v>
      </c>
      <c r="B103" s="324" t="s">
        <v>223</v>
      </c>
      <c r="C103" s="325" t="s">
        <v>477</v>
      </c>
      <c r="D103" s="324"/>
      <c r="E103" s="324"/>
      <c r="F103" s="335">
        <f>F105</f>
        <v>796</v>
      </c>
      <c r="G103" s="335">
        <f>G105</f>
        <v>459.2</v>
      </c>
      <c r="H103" s="335">
        <f>H105</f>
        <v>796</v>
      </c>
      <c r="I103" s="327" t="e">
        <f>I105+#REF!</f>
        <v>#REF!</v>
      </c>
      <c r="J103" s="327" t="e">
        <f>J105+#REF!</f>
        <v>#REF!</v>
      </c>
      <c r="K103" s="327" t="e">
        <f>K105+#REF!</f>
        <v>#REF!</v>
      </c>
      <c r="L103" s="328">
        <f>L105</f>
        <v>33833.9</v>
      </c>
    </row>
    <row r="104" spans="1:12" ht="29.25" customHeight="1">
      <c r="A104" s="256" t="s">
        <v>341</v>
      </c>
      <c r="B104" s="248" t="s">
        <v>223</v>
      </c>
      <c r="C104" s="248" t="s">
        <v>477</v>
      </c>
      <c r="D104" s="248" t="s">
        <v>340</v>
      </c>
      <c r="E104" s="248"/>
      <c r="F104" s="249" t="e">
        <f>[2]роспись!H69</f>
        <v>#REF!</v>
      </c>
      <c r="G104" s="249">
        <v>459.2</v>
      </c>
      <c r="H104" s="249">
        <v>796</v>
      </c>
      <c r="I104" s="250">
        <f>6469.6+600</f>
        <v>7069.6</v>
      </c>
      <c r="J104" s="263">
        <v>2772.6</v>
      </c>
      <c r="K104" s="264">
        <v>7069.6</v>
      </c>
      <c r="L104" s="253">
        <f>L105</f>
        <v>33833.9</v>
      </c>
    </row>
    <row r="105" spans="1:12" ht="27.75" customHeight="1" thickBot="1">
      <c r="A105" s="247" t="s">
        <v>306</v>
      </c>
      <c r="B105" s="248" t="s">
        <v>223</v>
      </c>
      <c r="C105" s="248" t="s">
        <v>477</v>
      </c>
      <c r="D105" s="248" t="s">
        <v>253</v>
      </c>
      <c r="E105" s="248"/>
      <c r="F105" s="249">
        <f>[2]роспись!H70</f>
        <v>796</v>
      </c>
      <c r="G105" s="249">
        <v>459.2</v>
      </c>
      <c r="H105" s="249">
        <v>796</v>
      </c>
      <c r="I105" s="250">
        <f>6469.6+600</f>
        <v>7069.6</v>
      </c>
      <c r="J105" s="263">
        <v>2772.6</v>
      </c>
      <c r="K105" s="264">
        <v>7069.6</v>
      </c>
      <c r="L105" s="253">
        <f>'Вед. 2019 (прил 4)'!G114</f>
        <v>33833.9</v>
      </c>
    </row>
    <row r="106" spans="1:12" ht="21" customHeight="1" thickBot="1">
      <c r="A106" s="351" t="s">
        <v>452</v>
      </c>
      <c r="B106" s="352" t="s">
        <v>451</v>
      </c>
      <c r="C106" s="352"/>
      <c r="D106" s="352"/>
      <c r="E106" s="359"/>
      <c r="F106" s="360" t="e">
        <f>[2]роспись!H73</f>
        <v>#REF!</v>
      </c>
      <c r="G106" s="360">
        <v>480</v>
      </c>
      <c r="H106" s="360">
        <v>668</v>
      </c>
      <c r="I106" s="353" t="e">
        <f>I107</f>
        <v>#REF!</v>
      </c>
      <c r="J106" s="353" t="e">
        <f>J107</f>
        <v>#REF!</v>
      </c>
      <c r="K106" s="353" t="e">
        <f>K107</f>
        <v>#REF!</v>
      </c>
      <c r="L106" s="354">
        <f>L107</f>
        <v>46</v>
      </c>
    </row>
    <row r="107" spans="1:12" ht="24">
      <c r="A107" s="361" t="s">
        <v>453</v>
      </c>
      <c r="B107" s="324" t="s">
        <v>451</v>
      </c>
      <c r="C107" s="325" t="s">
        <v>478</v>
      </c>
      <c r="D107" s="324"/>
      <c r="E107" s="324"/>
      <c r="F107" s="335">
        <f>F109</f>
        <v>204</v>
      </c>
      <c r="G107" s="335">
        <f>G109</f>
        <v>459.2</v>
      </c>
      <c r="H107" s="335">
        <f>H109</f>
        <v>796</v>
      </c>
      <c r="I107" s="327" t="e">
        <f>I109+I110</f>
        <v>#REF!</v>
      </c>
      <c r="J107" s="327" t="e">
        <f>J109+J110</f>
        <v>#REF!</v>
      </c>
      <c r="K107" s="327" t="e">
        <f>K109+K110</f>
        <v>#REF!</v>
      </c>
      <c r="L107" s="328">
        <f>L108</f>
        <v>46</v>
      </c>
    </row>
    <row r="108" spans="1:12" ht="29.25" customHeight="1">
      <c r="A108" s="256" t="s">
        <v>341</v>
      </c>
      <c r="B108" s="248" t="s">
        <v>451</v>
      </c>
      <c r="C108" s="248" t="s">
        <v>478</v>
      </c>
      <c r="D108" s="248" t="s">
        <v>340</v>
      </c>
      <c r="E108" s="248"/>
      <c r="F108" s="249" t="e">
        <f>[2]роспись!H74</f>
        <v>#REF!</v>
      </c>
      <c r="G108" s="249">
        <v>459.2</v>
      </c>
      <c r="H108" s="249">
        <v>796</v>
      </c>
      <c r="I108" s="250">
        <f>6469.6+600</f>
        <v>7069.6</v>
      </c>
      <c r="J108" s="263">
        <v>2772.6</v>
      </c>
      <c r="K108" s="264">
        <v>7069.6</v>
      </c>
      <c r="L108" s="253">
        <f>L109</f>
        <v>46</v>
      </c>
    </row>
    <row r="109" spans="1:12" ht="27.75" customHeight="1" thickBot="1">
      <c r="A109" s="247" t="s">
        <v>306</v>
      </c>
      <c r="B109" s="248" t="s">
        <v>451</v>
      </c>
      <c r="C109" s="248" t="s">
        <v>478</v>
      </c>
      <c r="D109" s="248" t="s">
        <v>253</v>
      </c>
      <c r="E109" s="248"/>
      <c r="F109" s="249">
        <f>[2]роспись!H75</f>
        <v>204</v>
      </c>
      <c r="G109" s="249">
        <v>459.2</v>
      </c>
      <c r="H109" s="249">
        <v>796</v>
      </c>
      <c r="I109" s="250">
        <f>6469.6+600</f>
        <v>7069.6</v>
      </c>
      <c r="J109" s="263">
        <v>2772.6</v>
      </c>
      <c r="K109" s="264">
        <v>7069.6</v>
      </c>
      <c r="L109" s="253">
        <f>'Вед. 2019 (прил 4)'!G118</f>
        <v>46</v>
      </c>
    </row>
    <row r="110" spans="1:12" ht="13.5" thickBot="1">
      <c r="A110" s="351" t="s">
        <v>32</v>
      </c>
      <c r="B110" s="352" t="s">
        <v>33</v>
      </c>
      <c r="C110" s="352"/>
      <c r="D110" s="352"/>
      <c r="E110" s="248"/>
      <c r="F110" s="249" t="e">
        <f>#REF!+#REF!+#REF!</f>
        <v>#REF!</v>
      </c>
      <c r="G110" s="249" t="e">
        <f>#REF!+#REF!+#REF!</f>
        <v>#REF!</v>
      </c>
      <c r="H110" s="249" t="e">
        <f>#REF!+#REF!+#REF!</f>
        <v>#REF!</v>
      </c>
      <c r="I110" s="353" t="e">
        <f>#REF!+I122+I132+I142</f>
        <v>#REF!</v>
      </c>
      <c r="J110" s="353" t="e">
        <f>#REF!+J122+J132+J142</f>
        <v>#REF!</v>
      </c>
      <c r="K110" s="353" t="e">
        <f>#REF!+K122+K132+K142</f>
        <v>#REF!</v>
      </c>
      <c r="L110" s="354">
        <f>L111</f>
        <v>50593.4</v>
      </c>
    </row>
    <row r="111" spans="1:12" ht="13.5" thickBot="1">
      <c r="A111" s="366" t="s">
        <v>322</v>
      </c>
      <c r="B111" s="352" t="s">
        <v>80</v>
      </c>
      <c r="C111" s="352"/>
      <c r="D111" s="352"/>
      <c r="E111" s="352"/>
      <c r="F111" s="358"/>
      <c r="G111" s="358"/>
      <c r="H111" s="358"/>
      <c r="I111" s="353"/>
      <c r="J111" s="353"/>
      <c r="K111" s="353"/>
      <c r="L111" s="354">
        <f>L112+L122+L132+L142</f>
        <v>50593.4</v>
      </c>
    </row>
    <row r="112" spans="1:12" ht="27.75" customHeight="1" thickBot="1">
      <c r="A112" s="487" t="s">
        <v>407</v>
      </c>
      <c r="B112" s="445" t="s">
        <v>80</v>
      </c>
      <c r="C112" s="445" t="s">
        <v>479</v>
      </c>
      <c r="D112" s="445"/>
      <c r="E112" s="459"/>
      <c r="F112" s="460">
        <f>F113</f>
        <v>552.70000000000005</v>
      </c>
      <c r="G112" s="460">
        <f>G113</f>
        <v>79.8</v>
      </c>
      <c r="H112" s="460">
        <f>H113</f>
        <v>204</v>
      </c>
      <c r="I112" s="446" t="e">
        <f>I113+#REF!+#REF!</f>
        <v>#REF!</v>
      </c>
      <c r="J112" s="446" t="e">
        <f>J113+#REF!+#REF!</f>
        <v>#REF!</v>
      </c>
      <c r="K112" s="446" t="e">
        <f>K113+#REF!+#REF!</f>
        <v>#REF!</v>
      </c>
      <c r="L112" s="447">
        <f>L113+L116+L119</f>
        <v>16391.2</v>
      </c>
    </row>
    <row r="113" spans="1:12" ht="43.5" customHeight="1">
      <c r="A113" s="488" t="s">
        <v>258</v>
      </c>
      <c r="B113" s="388" t="s">
        <v>80</v>
      </c>
      <c r="C113" s="388" t="s">
        <v>480</v>
      </c>
      <c r="D113" s="388"/>
      <c r="E113" s="388"/>
      <c r="F113" s="475">
        <f>[2]роспись!H84</f>
        <v>552.70000000000005</v>
      </c>
      <c r="G113" s="475">
        <v>79.8</v>
      </c>
      <c r="H113" s="475">
        <v>204</v>
      </c>
      <c r="I113" s="476">
        <f>I115</f>
        <v>411.1</v>
      </c>
      <c r="J113" s="476">
        <f>J115</f>
        <v>0</v>
      </c>
      <c r="K113" s="476">
        <f>K115</f>
        <v>411.1</v>
      </c>
      <c r="L113" s="477">
        <f>L114</f>
        <v>14779.5</v>
      </c>
    </row>
    <row r="114" spans="1:12" ht="33" customHeight="1">
      <c r="A114" s="478" t="s">
        <v>341</v>
      </c>
      <c r="B114" s="248" t="s">
        <v>80</v>
      </c>
      <c r="C114" s="248" t="s">
        <v>480</v>
      </c>
      <c r="D114" s="248" t="s">
        <v>340</v>
      </c>
      <c r="E114" s="248"/>
      <c r="F114" s="249" t="e">
        <f t="shared" ref="F114:H114" si="9">F115</f>
        <v>#REF!</v>
      </c>
      <c r="G114" s="249" t="e">
        <f t="shared" si="9"/>
        <v>#REF!</v>
      </c>
      <c r="H114" s="249" t="e">
        <f t="shared" si="9"/>
        <v>#REF!</v>
      </c>
      <c r="I114" s="250">
        <v>411.1</v>
      </c>
      <c r="J114" s="251"/>
      <c r="K114" s="252">
        <v>411.1</v>
      </c>
      <c r="L114" s="253">
        <f>L115</f>
        <v>14779.5</v>
      </c>
    </row>
    <row r="115" spans="1:12" ht="27" customHeight="1">
      <c r="A115" s="246" t="s">
        <v>306</v>
      </c>
      <c r="B115" s="248" t="s">
        <v>80</v>
      </c>
      <c r="C115" s="248" t="s">
        <v>480</v>
      </c>
      <c r="D115" s="248" t="s">
        <v>253</v>
      </c>
      <c r="E115" s="248"/>
      <c r="F115" s="249" t="e">
        <f>#REF!</f>
        <v>#REF!</v>
      </c>
      <c r="G115" s="249" t="e">
        <f>#REF!</f>
        <v>#REF!</v>
      </c>
      <c r="H115" s="249" t="e">
        <f>#REF!</f>
        <v>#REF!</v>
      </c>
      <c r="I115" s="250">
        <v>411.1</v>
      </c>
      <c r="J115" s="251"/>
      <c r="K115" s="252">
        <v>411.1</v>
      </c>
      <c r="L115" s="253">
        <f>'Вед. 2019 (прил 4)'!G124</f>
        <v>14779.5</v>
      </c>
    </row>
    <row r="116" spans="1:12" ht="24">
      <c r="A116" s="479" t="s">
        <v>531</v>
      </c>
      <c r="B116" s="254" t="s">
        <v>80</v>
      </c>
      <c r="C116" s="248" t="s">
        <v>542</v>
      </c>
      <c r="D116" s="254"/>
      <c r="E116" s="434"/>
      <c r="F116" s="249"/>
      <c r="G116" s="249"/>
      <c r="H116" s="249"/>
      <c r="I116" s="249"/>
      <c r="J116" s="249"/>
      <c r="K116" s="249"/>
      <c r="L116" s="332">
        <f>L117</f>
        <v>1229.8</v>
      </c>
    </row>
    <row r="117" spans="1:12" ht="27" customHeight="1">
      <c r="A117" s="480" t="s">
        <v>341</v>
      </c>
      <c r="B117" s="254" t="s">
        <v>80</v>
      </c>
      <c r="C117" s="248" t="s">
        <v>542</v>
      </c>
      <c r="D117" s="254" t="s">
        <v>340</v>
      </c>
      <c r="E117" s="438" t="s">
        <v>340</v>
      </c>
      <c r="F117" s="249"/>
      <c r="G117" s="249"/>
      <c r="H117" s="249"/>
      <c r="I117" s="249"/>
      <c r="J117" s="249"/>
      <c r="K117" s="249"/>
      <c r="L117" s="253">
        <f>L118</f>
        <v>1229.8</v>
      </c>
    </row>
    <row r="118" spans="1:12" ht="27" customHeight="1">
      <c r="A118" s="486" t="s">
        <v>306</v>
      </c>
      <c r="B118" s="280" t="s">
        <v>80</v>
      </c>
      <c r="C118" s="281" t="s">
        <v>542</v>
      </c>
      <c r="D118" s="280" t="s">
        <v>253</v>
      </c>
      <c r="E118" s="437" t="s">
        <v>253</v>
      </c>
      <c r="F118" s="282"/>
      <c r="G118" s="282"/>
      <c r="H118" s="282"/>
      <c r="I118" s="282"/>
      <c r="J118" s="282"/>
      <c r="K118" s="282"/>
      <c r="L118" s="298">
        <f>'Вед. 2019 (прил 4)'!G127</f>
        <v>1229.8</v>
      </c>
    </row>
    <row r="119" spans="1:12" ht="27" customHeight="1">
      <c r="A119" s="329" t="s">
        <v>555</v>
      </c>
      <c r="B119" s="434" t="s">
        <v>80</v>
      </c>
      <c r="C119" s="325" t="s">
        <v>556</v>
      </c>
      <c r="D119" s="438"/>
      <c r="E119" s="438"/>
      <c r="F119" s="249"/>
      <c r="G119" s="249"/>
      <c r="H119" s="249"/>
      <c r="I119" s="249"/>
      <c r="J119" s="249"/>
      <c r="K119" s="249"/>
      <c r="L119" s="332">
        <f>L120</f>
        <v>381.9</v>
      </c>
    </row>
    <row r="120" spans="1:12" ht="27" customHeight="1">
      <c r="A120" s="480" t="s">
        <v>341</v>
      </c>
      <c r="B120" s="438" t="s">
        <v>80</v>
      </c>
      <c r="C120" s="248" t="s">
        <v>556</v>
      </c>
      <c r="D120" s="438" t="s">
        <v>340</v>
      </c>
      <c r="E120" s="438"/>
      <c r="F120" s="249"/>
      <c r="G120" s="249"/>
      <c r="H120" s="249"/>
      <c r="I120" s="249"/>
      <c r="J120" s="249"/>
      <c r="K120" s="249"/>
      <c r="L120" s="253">
        <f>L121</f>
        <v>381.9</v>
      </c>
    </row>
    <row r="121" spans="1:12" ht="27" customHeight="1" thickBot="1">
      <c r="A121" s="246" t="s">
        <v>306</v>
      </c>
      <c r="B121" s="438" t="s">
        <v>80</v>
      </c>
      <c r="C121" s="248" t="s">
        <v>556</v>
      </c>
      <c r="D121" s="438" t="s">
        <v>253</v>
      </c>
      <c r="E121" s="483"/>
      <c r="F121" s="484"/>
      <c r="G121" s="484"/>
      <c r="H121" s="484"/>
      <c r="I121" s="484"/>
      <c r="J121" s="484"/>
      <c r="K121" s="484"/>
      <c r="L121" s="298">
        <f>'Вед. 2019 (прил 4)'!G130</f>
        <v>381.9</v>
      </c>
    </row>
    <row r="122" spans="1:12" ht="36.75" thickBot="1">
      <c r="A122" s="490" t="s">
        <v>263</v>
      </c>
      <c r="B122" s="424" t="s">
        <v>80</v>
      </c>
      <c r="C122" s="424" t="s">
        <v>481</v>
      </c>
      <c r="D122" s="424"/>
      <c r="E122" s="464"/>
      <c r="F122" s="465">
        <f>F123</f>
        <v>1077.7</v>
      </c>
      <c r="G122" s="465">
        <f>G123</f>
        <v>566.29999999999995</v>
      </c>
      <c r="H122" s="465">
        <f>H123</f>
        <v>1077.7</v>
      </c>
      <c r="I122" s="425">
        <f>I123++I126+I129</f>
        <v>6501.6</v>
      </c>
      <c r="J122" s="425">
        <f>J123++J126+J129</f>
        <v>4178.7000000000007</v>
      </c>
      <c r="K122" s="489">
        <f>K123++K126+K129</f>
        <v>6501.6</v>
      </c>
      <c r="L122" s="491">
        <f>L123++L126+L129</f>
        <v>11515.7</v>
      </c>
    </row>
    <row r="123" spans="1:12" ht="17.25" customHeight="1">
      <c r="A123" s="268" t="s">
        <v>264</v>
      </c>
      <c r="B123" s="269" t="s">
        <v>80</v>
      </c>
      <c r="C123" s="270" t="s">
        <v>482</v>
      </c>
      <c r="D123" s="269"/>
      <c r="E123" s="270"/>
      <c r="F123" s="270">
        <f t="shared" ref="F123:K123" si="10">F125</f>
        <v>1077.7</v>
      </c>
      <c r="G123" s="271">
        <f t="shared" si="10"/>
        <v>566.29999999999995</v>
      </c>
      <c r="H123" s="271">
        <f t="shared" si="10"/>
        <v>1077.7</v>
      </c>
      <c r="I123" s="272">
        <f t="shared" si="10"/>
        <v>1800</v>
      </c>
      <c r="J123" s="272">
        <f t="shared" si="10"/>
        <v>1632.4</v>
      </c>
      <c r="K123" s="272">
        <f t="shared" si="10"/>
        <v>1800</v>
      </c>
      <c r="L123" s="273">
        <f>L124</f>
        <v>700</v>
      </c>
    </row>
    <row r="124" spans="1:12" ht="29.25" customHeight="1">
      <c r="A124" s="256" t="s">
        <v>341</v>
      </c>
      <c r="B124" s="254" t="s">
        <v>80</v>
      </c>
      <c r="C124" s="248" t="s">
        <v>482</v>
      </c>
      <c r="D124" s="254" t="s">
        <v>340</v>
      </c>
      <c r="E124" s="248"/>
      <c r="F124" s="248" t="e">
        <f>[2]роспись!H78</f>
        <v>#REF!</v>
      </c>
      <c r="G124" s="249">
        <v>566.29999999999995</v>
      </c>
      <c r="H124" s="249">
        <v>1077.7</v>
      </c>
      <c r="I124" s="266">
        <v>1800</v>
      </c>
      <c r="J124" s="251">
        <v>1632.4</v>
      </c>
      <c r="K124" s="252">
        <v>1800</v>
      </c>
      <c r="L124" s="253">
        <f>L125</f>
        <v>700</v>
      </c>
    </row>
    <row r="125" spans="1:12" ht="28.5" customHeight="1">
      <c r="A125" s="247" t="s">
        <v>306</v>
      </c>
      <c r="B125" s="254" t="s">
        <v>80</v>
      </c>
      <c r="C125" s="270" t="s">
        <v>482</v>
      </c>
      <c r="D125" s="254" t="s">
        <v>253</v>
      </c>
      <c r="E125" s="248"/>
      <c r="F125" s="248">
        <f>[2]роспись!H79</f>
        <v>1077.7</v>
      </c>
      <c r="G125" s="249">
        <v>566.29999999999995</v>
      </c>
      <c r="H125" s="249">
        <v>1077.7</v>
      </c>
      <c r="I125" s="266">
        <v>1800</v>
      </c>
      <c r="J125" s="251">
        <v>1632.4</v>
      </c>
      <c r="K125" s="252">
        <v>1800</v>
      </c>
      <c r="L125" s="253">
        <f>'Вед. 2019 (прил 4)'!G134</f>
        <v>700</v>
      </c>
    </row>
    <row r="126" spans="1:12" ht="24">
      <c r="A126" s="255" t="s">
        <v>81</v>
      </c>
      <c r="B126" s="254" t="s">
        <v>80</v>
      </c>
      <c r="C126" s="270" t="s">
        <v>483</v>
      </c>
      <c r="D126" s="254"/>
      <c r="E126" s="248"/>
      <c r="F126" s="249">
        <f>F132</f>
        <v>780.80000000000007</v>
      </c>
      <c r="G126" s="249">
        <f>G132</f>
        <v>457.5</v>
      </c>
      <c r="H126" s="249">
        <f>H132</f>
        <v>704.80000000000007</v>
      </c>
      <c r="I126" s="266">
        <f>I128</f>
        <v>1122</v>
      </c>
      <c r="J126" s="266">
        <f>J128</f>
        <v>475</v>
      </c>
      <c r="K126" s="266">
        <f>K128</f>
        <v>1122</v>
      </c>
      <c r="L126" s="515">
        <f>L127</f>
        <v>899.7</v>
      </c>
    </row>
    <row r="127" spans="1:12" ht="29.25" customHeight="1">
      <c r="A127" s="256" t="s">
        <v>341</v>
      </c>
      <c r="B127" s="254" t="s">
        <v>80</v>
      </c>
      <c r="C127" s="270" t="s">
        <v>483</v>
      </c>
      <c r="D127" s="254" t="s">
        <v>340</v>
      </c>
      <c r="E127" s="248"/>
      <c r="F127" s="249">
        <f>F129</f>
        <v>0</v>
      </c>
      <c r="G127" s="249">
        <f>G129</f>
        <v>0</v>
      </c>
      <c r="H127" s="249">
        <f>H129</f>
        <v>0</v>
      </c>
      <c r="I127" s="266">
        <v>1122</v>
      </c>
      <c r="J127" s="266">
        <v>475</v>
      </c>
      <c r="K127" s="266">
        <v>1122</v>
      </c>
      <c r="L127" s="275">
        <f>L128</f>
        <v>899.7</v>
      </c>
    </row>
    <row r="128" spans="1:12" ht="25.5" customHeight="1">
      <c r="A128" s="247" t="s">
        <v>306</v>
      </c>
      <c r="B128" s="254" t="s">
        <v>80</v>
      </c>
      <c r="C128" s="270" t="s">
        <v>483</v>
      </c>
      <c r="D128" s="254" t="s">
        <v>253</v>
      </c>
      <c r="E128" s="248"/>
      <c r="F128" s="249">
        <f>F131</f>
        <v>0</v>
      </c>
      <c r="G128" s="249">
        <f>G131</f>
        <v>0</v>
      </c>
      <c r="H128" s="249">
        <f>H131</f>
        <v>0</v>
      </c>
      <c r="I128" s="266">
        <v>1122</v>
      </c>
      <c r="J128" s="266">
        <v>475</v>
      </c>
      <c r="K128" s="266">
        <v>1122</v>
      </c>
      <c r="L128" s="275">
        <f>'Вед. 2019 (прил 4)'!G137</f>
        <v>899.7</v>
      </c>
    </row>
    <row r="129" spans="1:12" ht="21" customHeight="1">
      <c r="A129" s="276" t="s">
        <v>585</v>
      </c>
      <c r="B129" s="254" t="s">
        <v>80</v>
      </c>
      <c r="C129" s="270" t="s">
        <v>484</v>
      </c>
      <c r="D129" s="254"/>
      <c r="E129" s="248"/>
      <c r="F129" s="249"/>
      <c r="G129" s="249"/>
      <c r="H129" s="249"/>
      <c r="I129" s="266">
        <f>I131</f>
        <v>3579.6</v>
      </c>
      <c r="J129" s="266">
        <f>J131</f>
        <v>2071.3000000000002</v>
      </c>
      <c r="K129" s="266">
        <f>K131</f>
        <v>3579.6</v>
      </c>
      <c r="L129" s="515">
        <f>L131</f>
        <v>9916</v>
      </c>
    </row>
    <row r="130" spans="1:12" ht="27" customHeight="1">
      <c r="A130" s="256" t="s">
        <v>341</v>
      </c>
      <c r="B130" s="280" t="s">
        <v>80</v>
      </c>
      <c r="C130" s="270" t="s">
        <v>484</v>
      </c>
      <c r="D130" s="254" t="s">
        <v>340</v>
      </c>
      <c r="E130" s="281"/>
      <c r="F130" s="282"/>
      <c r="G130" s="283"/>
      <c r="H130" s="283"/>
      <c r="I130" s="284">
        <v>3579.6</v>
      </c>
      <c r="J130" s="251">
        <v>2071.3000000000002</v>
      </c>
      <c r="K130" s="252">
        <v>3579.6</v>
      </c>
      <c r="L130" s="253">
        <f>L131</f>
        <v>9916</v>
      </c>
    </row>
    <row r="131" spans="1:12" ht="24" customHeight="1" thickBot="1">
      <c r="A131" s="247" t="s">
        <v>306</v>
      </c>
      <c r="B131" s="280" t="s">
        <v>80</v>
      </c>
      <c r="C131" s="391" t="s">
        <v>484</v>
      </c>
      <c r="D131" s="254" t="s">
        <v>253</v>
      </c>
      <c r="E131" s="281"/>
      <c r="F131" s="282"/>
      <c r="G131" s="283"/>
      <c r="H131" s="283"/>
      <c r="I131" s="284">
        <v>3579.6</v>
      </c>
      <c r="J131" s="251">
        <v>2071.3000000000002</v>
      </c>
      <c r="K131" s="252">
        <v>3579.6</v>
      </c>
      <c r="L131" s="253">
        <f>'Вед. 2019 (прил 4)'!G140</f>
        <v>9916</v>
      </c>
    </row>
    <row r="132" spans="1:12" ht="18.75" customHeight="1" thickBot="1">
      <c r="A132" s="363" t="s">
        <v>265</v>
      </c>
      <c r="B132" s="389" t="s">
        <v>80</v>
      </c>
      <c r="C132" s="392" t="s">
        <v>488</v>
      </c>
      <c r="D132" s="390"/>
      <c r="E132" s="325"/>
      <c r="F132" s="326">
        <f>F133+F142</f>
        <v>780.80000000000007</v>
      </c>
      <c r="G132" s="326">
        <f>G133+G142</f>
        <v>457.5</v>
      </c>
      <c r="H132" s="326">
        <f>H133+H142</f>
        <v>704.80000000000007</v>
      </c>
      <c r="I132" s="353">
        <f>I133+I136</f>
        <v>571.6</v>
      </c>
      <c r="J132" s="353">
        <f>J133+J136</f>
        <v>100</v>
      </c>
      <c r="K132" s="353">
        <f>K133+K136</f>
        <v>571.6</v>
      </c>
      <c r="L132" s="354">
        <f>L133+L136+L139</f>
        <v>550</v>
      </c>
    </row>
    <row r="133" spans="1:12" ht="29.25" hidden="1" customHeight="1">
      <c r="A133" s="286" t="s">
        <v>266</v>
      </c>
      <c r="B133" s="269" t="s">
        <v>80</v>
      </c>
      <c r="C133" s="270" t="s">
        <v>485</v>
      </c>
      <c r="D133" s="269"/>
      <c r="E133" s="248"/>
      <c r="F133" s="249">
        <f t="shared" ref="F133:L133" si="11">F135</f>
        <v>552.70000000000005</v>
      </c>
      <c r="G133" s="249">
        <f t="shared" si="11"/>
        <v>356.1</v>
      </c>
      <c r="H133" s="249">
        <f t="shared" si="11"/>
        <v>552.70000000000005</v>
      </c>
      <c r="I133" s="272">
        <f t="shared" si="11"/>
        <v>150</v>
      </c>
      <c r="J133" s="272">
        <f t="shared" si="11"/>
        <v>100</v>
      </c>
      <c r="K133" s="272">
        <f t="shared" si="11"/>
        <v>150</v>
      </c>
      <c r="L133" s="273">
        <f t="shared" si="11"/>
        <v>0</v>
      </c>
    </row>
    <row r="134" spans="1:12" ht="30" hidden="1" customHeight="1">
      <c r="A134" s="256" t="s">
        <v>341</v>
      </c>
      <c r="B134" s="269" t="s">
        <v>80</v>
      </c>
      <c r="C134" s="270" t="s">
        <v>485</v>
      </c>
      <c r="D134" s="269" t="s">
        <v>340</v>
      </c>
      <c r="E134" s="248"/>
      <c r="F134" s="249" t="e">
        <f>[2]роспись!H83</f>
        <v>#REF!</v>
      </c>
      <c r="G134" s="249">
        <v>356.1</v>
      </c>
      <c r="H134" s="249">
        <v>552.70000000000005</v>
      </c>
      <c r="I134" s="272">
        <v>150</v>
      </c>
      <c r="J134" s="288">
        <v>100</v>
      </c>
      <c r="K134" s="289">
        <v>150</v>
      </c>
      <c r="L134" s="253">
        <f>L135</f>
        <v>0</v>
      </c>
    </row>
    <row r="135" spans="1:12" ht="32.25" hidden="1" customHeight="1">
      <c r="A135" s="247" t="s">
        <v>306</v>
      </c>
      <c r="B135" s="269" t="s">
        <v>80</v>
      </c>
      <c r="C135" s="270" t="s">
        <v>485</v>
      </c>
      <c r="D135" s="269" t="s">
        <v>253</v>
      </c>
      <c r="E135" s="248"/>
      <c r="F135" s="249">
        <f>[2]роспись!H84</f>
        <v>552.70000000000005</v>
      </c>
      <c r="G135" s="249">
        <v>356.1</v>
      </c>
      <c r="H135" s="249">
        <v>552.70000000000005</v>
      </c>
      <c r="I135" s="272">
        <v>150</v>
      </c>
      <c r="J135" s="288">
        <v>100</v>
      </c>
      <c r="K135" s="289">
        <v>150</v>
      </c>
      <c r="L135" s="253">
        <f>'Вед. 2019 (прил 4)'!G144</f>
        <v>0</v>
      </c>
    </row>
    <row r="136" spans="1:12" ht="32.25" customHeight="1">
      <c r="A136" s="291" t="s">
        <v>408</v>
      </c>
      <c r="B136" s="280" t="s">
        <v>80</v>
      </c>
      <c r="C136" s="270" t="s">
        <v>486</v>
      </c>
      <c r="D136" s="280"/>
      <c r="E136" s="248"/>
      <c r="F136" s="249"/>
      <c r="G136" s="249"/>
      <c r="H136" s="249"/>
      <c r="I136" s="284">
        <f>I138</f>
        <v>421.6</v>
      </c>
      <c r="J136" s="284">
        <f>J138</f>
        <v>0</v>
      </c>
      <c r="K136" s="284">
        <f>K138</f>
        <v>421.6</v>
      </c>
      <c r="L136" s="516">
        <f>L138</f>
        <v>500</v>
      </c>
    </row>
    <row r="137" spans="1:12" ht="29.25" customHeight="1">
      <c r="A137" s="256" t="s">
        <v>341</v>
      </c>
      <c r="B137" s="280" t="s">
        <v>80</v>
      </c>
      <c r="C137" s="270" t="s">
        <v>486</v>
      </c>
      <c r="D137" s="280" t="s">
        <v>340</v>
      </c>
      <c r="E137" s="248"/>
      <c r="F137" s="249"/>
      <c r="G137" s="249"/>
      <c r="H137" s="249"/>
      <c r="I137" s="284">
        <v>421.6</v>
      </c>
      <c r="J137" s="294"/>
      <c r="K137" s="294">
        <v>421.6</v>
      </c>
      <c r="L137" s="253">
        <f>L138</f>
        <v>500</v>
      </c>
    </row>
    <row r="138" spans="1:12" ht="31.5" customHeight="1">
      <c r="A138" s="247" t="s">
        <v>306</v>
      </c>
      <c r="B138" s="280" t="s">
        <v>80</v>
      </c>
      <c r="C138" s="270" t="s">
        <v>486</v>
      </c>
      <c r="D138" s="280" t="s">
        <v>253</v>
      </c>
      <c r="E138" s="248"/>
      <c r="F138" s="249"/>
      <c r="G138" s="249"/>
      <c r="H138" s="249"/>
      <c r="I138" s="284">
        <v>421.6</v>
      </c>
      <c r="J138" s="294"/>
      <c r="K138" s="294">
        <v>421.6</v>
      </c>
      <c r="L138" s="253">
        <f>'Вед. 2019 (прил 4)'!G147</f>
        <v>500</v>
      </c>
    </row>
    <row r="139" spans="1:12" ht="28.5" customHeight="1">
      <c r="A139" s="291" t="s">
        <v>462</v>
      </c>
      <c r="B139" s="280" t="s">
        <v>80</v>
      </c>
      <c r="C139" s="270" t="s">
        <v>487</v>
      </c>
      <c r="D139" s="280"/>
      <c r="E139" s="248"/>
      <c r="F139" s="249"/>
      <c r="G139" s="249"/>
      <c r="H139" s="249"/>
      <c r="I139" s="284">
        <f>I141</f>
        <v>421.6</v>
      </c>
      <c r="J139" s="284">
        <f>J141</f>
        <v>0</v>
      </c>
      <c r="K139" s="284">
        <f>K141</f>
        <v>421.6</v>
      </c>
      <c r="L139" s="516">
        <f>L141</f>
        <v>50</v>
      </c>
    </row>
    <row r="140" spans="1:12" ht="27" customHeight="1">
      <c r="A140" s="256" t="s">
        <v>341</v>
      </c>
      <c r="B140" s="280" t="s">
        <v>80</v>
      </c>
      <c r="C140" s="270" t="s">
        <v>487</v>
      </c>
      <c r="D140" s="280" t="s">
        <v>340</v>
      </c>
      <c r="E140" s="248"/>
      <c r="F140" s="249"/>
      <c r="G140" s="249"/>
      <c r="H140" s="249"/>
      <c r="I140" s="284">
        <v>421.6</v>
      </c>
      <c r="J140" s="294"/>
      <c r="K140" s="294">
        <v>421.6</v>
      </c>
      <c r="L140" s="253">
        <f>L141</f>
        <v>50</v>
      </c>
    </row>
    <row r="141" spans="1:12" ht="27" customHeight="1" thickBot="1">
      <c r="A141" s="247" t="s">
        <v>306</v>
      </c>
      <c r="B141" s="280" t="s">
        <v>80</v>
      </c>
      <c r="C141" s="391" t="s">
        <v>487</v>
      </c>
      <c r="D141" s="280" t="s">
        <v>253</v>
      </c>
      <c r="E141" s="248"/>
      <c r="F141" s="249"/>
      <c r="G141" s="249"/>
      <c r="H141" s="249"/>
      <c r="I141" s="284">
        <v>421.6</v>
      </c>
      <c r="J141" s="294"/>
      <c r="K141" s="294">
        <v>421.6</v>
      </c>
      <c r="L141" s="253">
        <f>'Вед. 2019 (прил 4)'!G150</f>
        <v>50</v>
      </c>
    </row>
    <row r="142" spans="1:12" ht="13.5" thickBot="1">
      <c r="A142" s="363" t="s">
        <v>267</v>
      </c>
      <c r="B142" s="352" t="s">
        <v>80</v>
      </c>
      <c r="C142" s="392" t="s">
        <v>492</v>
      </c>
      <c r="D142" s="352"/>
      <c r="E142" s="325"/>
      <c r="F142" s="326">
        <f>F143</f>
        <v>228.1</v>
      </c>
      <c r="G142" s="326">
        <f>G143</f>
        <v>101.4</v>
      </c>
      <c r="H142" s="326">
        <f>H143</f>
        <v>152.1</v>
      </c>
      <c r="I142" s="353">
        <f>I143+I146+I149</f>
        <v>5808.7999999999993</v>
      </c>
      <c r="J142" s="353">
        <f>J143+J146+J149</f>
        <v>3821.0000000000005</v>
      </c>
      <c r="K142" s="353">
        <f>K143+K146+K149</f>
        <v>5808.7999999999993</v>
      </c>
      <c r="L142" s="354">
        <f>L143+L146+L149+L152</f>
        <v>22136.5</v>
      </c>
    </row>
    <row r="143" spans="1:12" ht="24">
      <c r="A143" s="286" t="s">
        <v>409</v>
      </c>
      <c r="B143" s="269" t="s">
        <v>80</v>
      </c>
      <c r="C143" s="270" t="s">
        <v>489</v>
      </c>
      <c r="D143" s="269"/>
      <c r="E143" s="248"/>
      <c r="F143" s="249">
        <f>[2]роспись!H96</f>
        <v>228.1</v>
      </c>
      <c r="G143" s="249">
        <v>101.4</v>
      </c>
      <c r="H143" s="249">
        <v>152.1</v>
      </c>
      <c r="I143" s="295">
        <f>I145</f>
        <v>3232.7</v>
      </c>
      <c r="J143" s="295">
        <f>J145</f>
        <v>1940.7</v>
      </c>
      <c r="K143" s="295">
        <f>K145</f>
        <v>3232.7</v>
      </c>
      <c r="L143" s="328">
        <f>L145</f>
        <v>16024.9</v>
      </c>
    </row>
    <row r="144" spans="1:12" ht="22.5" customHeight="1">
      <c r="A144" s="256" t="s">
        <v>341</v>
      </c>
      <c r="B144" s="254" t="s">
        <v>80</v>
      </c>
      <c r="C144" s="270" t="s">
        <v>489</v>
      </c>
      <c r="D144" s="254" t="s">
        <v>340</v>
      </c>
      <c r="E144" s="248"/>
      <c r="F144" s="249">
        <f t="shared" ref="F144:H145" si="12">F145</f>
        <v>400</v>
      </c>
      <c r="G144" s="249">
        <f t="shared" si="12"/>
        <v>220</v>
      </c>
      <c r="H144" s="249">
        <f t="shared" si="12"/>
        <v>400</v>
      </c>
      <c r="I144" s="250">
        <f>3844.9-612.2</f>
        <v>3232.7</v>
      </c>
      <c r="J144" s="250">
        <v>1940.7</v>
      </c>
      <c r="K144" s="250">
        <v>3232.7</v>
      </c>
      <c r="L144" s="253">
        <f>L145</f>
        <v>16024.9</v>
      </c>
    </row>
    <row r="145" spans="1:12" ht="26.25" customHeight="1">
      <c r="A145" s="247" t="s">
        <v>306</v>
      </c>
      <c r="B145" s="254" t="s">
        <v>80</v>
      </c>
      <c r="C145" s="270" t="s">
        <v>489</v>
      </c>
      <c r="D145" s="254" t="s">
        <v>253</v>
      </c>
      <c r="E145" s="248"/>
      <c r="F145" s="249">
        <f t="shared" si="12"/>
        <v>400</v>
      </c>
      <c r="G145" s="249">
        <f t="shared" si="12"/>
        <v>220</v>
      </c>
      <c r="H145" s="249">
        <f t="shared" si="12"/>
        <v>400</v>
      </c>
      <c r="I145" s="250">
        <f>3844.9-612.2</f>
        <v>3232.7</v>
      </c>
      <c r="J145" s="250">
        <v>1940.7</v>
      </c>
      <c r="K145" s="250">
        <v>3232.7</v>
      </c>
      <c r="L145" s="253">
        <f>'Вед. 2019 (прил 4)'!G154</f>
        <v>16024.9</v>
      </c>
    </row>
    <row r="146" spans="1:12" ht="18" customHeight="1">
      <c r="A146" s="256" t="s">
        <v>410</v>
      </c>
      <c r="B146" s="254" t="s">
        <v>80</v>
      </c>
      <c r="C146" s="270" t="s">
        <v>490</v>
      </c>
      <c r="D146" s="254"/>
      <c r="E146" s="248"/>
      <c r="F146" s="249">
        <f>F148</f>
        <v>400</v>
      </c>
      <c r="G146" s="249">
        <f t="shared" ref="G146:L146" si="13">G148</f>
        <v>220</v>
      </c>
      <c r="H146" s="249">
        <f t="shared" si="13"/>
        <v>400</v>
      </c>
      <c r="I146" s="250">
        <v>2076.1</v>
      </c>
      <c r="J146" s="249">
        <f t="shared" si="13"/>
        <v>1865.4</v>
      </c>
      <c r="K146" s="249">
        <f t="shared" si="13"/>
        <v>2076.1</v>
      </c>
      <c r="L146" s="332">
        <f t="shared" si="13"/>
        <v>4308.6000000000004</v>
      </c>
    </row>
    <row r="147" spans="1:12" ht="26.25" customHeight="1">
      <c r="A147" s="256" t="s">
        <v>341</v>
      </c>
      <c r="B147" s="254" t="s">
        <v>80</v>
      </c>
      <c r="C147" s="270" t="s">
        <v>490</v>
      </c>
      <c r="D147" s="254" t="s">
        <v>340</v>
      </c>
      <c r="E147" s="248"/>
      <c r="F147" s="249">
        <f t="shared" ref="F147:H148" si="14">F148</f>
        <v>400</v>
      </c>
      <c r="G147" s="249">
        <f t="shared" si="14"/>
        <v>220</v>
      </c>
      <c r="H147" s="249">
        <f t="shared" si="14"/>
        <v>400</v>
      </c>
      <c r="I147" s="250">
        <v>2076.1</v>
      </c>
      <c r="J147" s="250">
        <v>1865.4</v>
      </c>
      <c r="K147" s="250">
        <v>2076.1</v>
      </c>
      <c r="L147" s="253">
        <f>L148</f>
        <v>4308.6000000000004</v>
      </c>
    </row>
    <row r="148" spans="1:12" ht="27" customHeight="1">
      <c r="A148" s="247" t="s">
        <v>306</v>
      </c>
      <c r="B148" s="254" t="s">
        <v>80</v>
      </c>
      <c r="C148" s="270" t="s">
        <v>490</v>
      </c>
      <c r="D148" s="254" t="s">
        <v>253</v>
      </c>
      <c r="E148" s="248"/>
      <c r="F148" s="249">
        <f t="shared" si="14"/>
        <v>400</v>
      </c>
      <c r="G148" s="249">
        <f t="shared" si="14"/>
        <v>220</v>
      </c>
      <c r="H148" s="249">
        <f t="shared" si="14"/>
        <v>400</v>
      </c>
      <c r="I148" s="250">
        <v>2076.1</v>
      </c>
      <c r="J148" s="250">
        <v>1865.4</v>
      </c>
      <c r="K148" s="250">
        <v>2076.1</v>
      </c>
      <c r="L148" s="253">
        <f>'Вед. 2019 (прил 4)'!G157</f>
        <v>4308.6000000000004</v>
      </c>
    </row>
    <row r="149" spans="1:12" ht="21" customHeight="1">
      <c r="A149" s="256" t="s">
        <v>82</v>
      </c>
      <c r="B149" s="254" t="s">
        <v>80</v>
      </c>
      <c r="C149" s="270" t="s">
        <v>491</v>
      </c>
      <c r="D149" s="254"/>
      <c r="E149" s="248"/>
      <c r="F149" s="249">
        <v>400</v>
      </c>
      <c r="G149" s="249">
        <v>220</v>
      </c>
      <c r="H149" s="249">
        <v>400</v>
      </c>
      <c r="I149" s="250">
        <f>I151</f>
        <v>500</v>
      </c>
      <c r="J149" s="250">
        <f>J151</f>
        <v>14.9</v>
      </c>
      <c r="K149" s="250">
        <f>K151</f>
        <v>500</v>
      </c>
      <c r="L149" s="332">
        <f>L151</f>
        <v>1500</v>
      </c>
    </row>
    <row r="150" spans="1:12" ht="24.75" customHeight="1">
      <c r="A150" s="256" t="s">
        <v>341</v>
      </c>
      <c r="B150" s="280" t="s">
        <v>80</v>
      </c>
      <c r="C150" s="270" t="s">
        <v>491</v>
      </c>
      <c r="D150" s="254" t="s">
        <v>340</v>
      </c>
      <c r="E150" s="248"/>
      <c r="F150" s="249" t="e">
        <f t="shared" ref="F150:H151" si="15">F159</f>
        <v>#REF!</v>
      </c>
      <c r="G150" s="249" t="e">
        <f t="shared" si="15"/>
        <v>#REF!</v>
      </c>
      <c r="H150" s="249" t="e">
        <f t="shared" si="15"/>
        <v>#REF!</v>
      </c>
      <c r="I150" s="297">
        <v>500</v>
      </c>
      <c r="J150" s="297">
        <v>14.9</v>
      </c>
      <c r="K150" s="297">
        <v>500</v>
      </c>
      <c r="L150" s="298">
        <f>L151</f>
        <v>1500</v>
      </c>
    </row>
    <row r="151" spans="1:12" ht="27" customHeight="1">
      <c r="A151" s="247" t="s">
        <v>306</v>
      </c>
      <c r="B151" s="254" t="s">
        <v>80</v>
      </c>
      <c r="C151" s="248" t="s">
        <v>491</v>
      </c>
      <c r="D151" s="254" t="s">
        <v>253</v>
      </c>
      <c r="E151" s="248"/>
      <c r="F151" s="249" t="e">
        <f t="shared" si="15"/>
        <v>#REF!</v>
      </c>
      <c r="G151" s="249" t="e">
        <f t="shared" si="15"/>
        <v>#REF!</v>
      </c>
      <c r="H151" s="249" t="e">
        <f t="shared" si="15"/>
        <v>#REF!</v>
      </c>
      <c r="I151" s="249">
        <v>500</v>
      </c>
      <c r="J151" s="249">
        <v>14.9</v>
      </c>
      <c r="K151" s="249">
        <v>500</v>
      </c>
      <c r="L151" s="386">
        <f>'Вед. 2019 (прил 4)'!G160</f>
        <v>1500</v>
      </c>
    </row>
    <row r="152" spans="1:12" ht="27" customHeight="1">
      <c r="A152" s="247" t="s">
        <v>583</v>
      </c>
      <c r="B152" s="280" t="s">
        <v>80</v>
      </c>
      <c r="C152" s="248" t="s">
        <v>584</v>
      </c>
      <c r="D152" s="280"/>
      <c r="E152" s="248"/>
      <c r="F152" s="249"/>
      <c r="G152" s="249"/>
      <c r="H152" s="249"/>
      <c r="I152" s="249"/>
      <c r="J152" s="249"/>
      <c r="K152" s="249"/>
      <c r="L152" s="517">
        <f>L153</f>
        <v>303</v>
      </c>
    </row>
    <row r="153" spans="1:12" ht="27" customHeight="1">
      <c r="A153" s="291" t="s">
        <v>341</v>
      </c>
      <c r="B153" s="280" t="s">
        <v>80</v>
      </c>
      <c r="C153" s="248" t="s">
        <v>584</v>
      </c>
      <c r="D153" s="280" t="s">
        <v>340</v>
      </c>
      <c r="E153" s="248"/>
      <c r="F153" s="249"/>
      <c r="G153" s="249"/>
      <c r="H153" s="249"/>
      <c r="I153" s="249"/>
      <c r="J153" s="249"/>
      <c r="K153" s="249"/>
      <c r="L153" s="386">
        <f>L154</f>
        <v>303</v>
      </c>
    </row>
    <row r="154" spans="1:12" ht="27" customHeight="1">
      <c r="A154" s="247" t="s">
        <v>306</v>
      </c>
      <c r="B154" s="254" t="s">
        <v>80</v>
      </c>
      <c r="C154" s="248" t="s">
        <v>584</v>
      </c>
      <c r="D154" s="254" t="s">
        <v>253</v>
      </c>
      <c r="E154" s="248"/>
      <c r="F154" s="249"/>
      <c r="G154" s="249"/>
      <c r="H154" s="249"/>
      <c r="I154" s="249"/>
      <c r="J154" s="249"/>
      <c r="K154" s="249"/>
      <c r="L154" s="386">
        <f>'Вед. 2019 (прил 4)'!G163</f>
        <v>303</v>
      </c>
    </row>
    <row r="155" spans="1:12" ht="13.5" thickBot="1">
      <c r="A155" s="423" t="s">
        <v>34</v>
      </c>
      <c r="B155" s="424" t="s">
        <v>22</v>
      </c>
      <c r="C155" s="424"/>
      <c r="D155" s="424"/>
      <c r="E155" s="324"/>
      <c r="F155" s="335" t="e">
        <f t="shared" ref="F155:K155" si="16">F160</f>
        <v>#REF!</v>
      </c>
      <c r="G155" s="335" t="e">
        <f t="shared" si="16"/>
        <v>#REF!</v>
      </c>
      <c r="H155" s="335" t="e">
        <f t="shared" si="16"/>
        <v>#REF!</v>
      </c>
      <c r="I155" s="425" t="e">
        <f t="shared" si="16"/>
        <v>#REF!</v>
      </c>
      <c r="J155" s="425" t="e">
        <f t="shared" si="16"/>
        <v>#REF!</v>
      </c>
      <c r="K155" s="425" t="e">
        <f t="shared" si="16"/>
        <v>#REF!</v>
      </c>
      <c r="L155" s="426">
        <f>L160+L156</f>
        <v>903.09999999999991</v>
      </c>
    </row>
    <row r="156" spans="1:12" ht="30" customHeight="1">
      <c r="A156" s="356" t="s">
        <v>330</v>
      </c>
      <c r="B156" s="324" t="s">
        <v>329</v>
      </c>
      <c r="C156" s="324"/>
      <c r="D156" s="324"/>
      <c r="E156" s="325"/>
      <c r="F156" s="326" t="e">
        <f>F160</f>
        <v>#REF!</v>
      </c>
      <c r="G156" s="326" t="e">
        <f>G160</f>
        <v>#REF!</v>
      </c>
      <c r="H156" s="326" t="e">
        <f>H160</f>
        <v>#REF!</v>
      </c>
      <c r="I156" s="327" t="e">
        <f>I160+#REF!+#REF!</f>
        <v>#REF!</v>
      </c>
      <c r="J156" s="327" t="e">
        <f>J160+#REF!+#REF!</f>
        <v>#REF!</v>
      </c>
      <c r="K156" s="327" t="e">
        <f>K160+#REF!+#REF!</f>
        <v>#REF!</v>
      </c>
      <c r="L156" s="328">
        <f>L157</f>
        <v>61.8</v>
      </c>
    </row>
    <row r="157" spans="1:12" ht="84" customHeight="1">
      <c r="A157" s="337" t="s">
        <v>406</v>
      </c>
      <c r="B157" s="325" t="s">
        <v>329</v>
      </c>
      <c r="C157" s="325" t="s">
        <v>493</v>
      </c>
      <c r="D157" s="325"/>
      <c r="E157" s="325"/>
      <c r="F157" s="326" t="e">
        <f>[2]роспись!H101</f>
        <v>#REF!</v>
      </c>
      <c r="G157" s="326">
        <v>309.39999999999998</v>
      </c>
      <c r="H157" s="326">
        <v>500</v>
      </c>
      <c r="I157" s="331" t="e">
        <f>I160</f>
        <v>#REF!</v>
      </c>
      <c r="J157" s="331" t="e">
        <f>J160</f>
        <v>#REF!</v>
      </c>
      <c r="K157" s="331" t="e">
        <f>K160</f>
        <v>#REF!</v>
      </c>
      <c r="L157" s="332">
        <f>L159</f>
        <v>61.8</v>
      </c>
    </row>
    <row r="158" spans="1:12" ht="25.5" customHeight="1">
      <c r="A158" s="256" t="s">
        <v>341</v>
      </c>
      <c r="B158" s="248" t="s">
        <v>329</v>
      </c>
      <c r="C158" s="248" t="s">
        <v>493</v>
      </c>
      <c r="D158" s="248" t="s">
        <v>340</v>
      </c>
      <c r="E158" s="257"/>
      <c r="F158" s="259" t="e">
        <f>F5+#REF!</f>
        <v>#REF!</v>
      </c>
      <c r="G158" s="259" t="e">
        <f>G5+#REF!</f>
        <v>#REF!</v>
      </c>
      <c r="H158" s="259" t="e">
        <f>H5+#REF!</f>
        <v>#REF!</v>
      </c>
      <c r="I158" s="250">
        <v>299</v>
      </c>
      <c r="J158" s="250">
        <v>243.6</v>
      </c>
      <c r="K158" s="250">
        <v>299</v>
      </c>
      <c r="L158" s="298">
        <f>L159</f>
        <v>61.8</v>
      </c>
    </row>
    <row r="159" spans="1:12" ht="26.25" customHeight="1">
      <c r="A159" s="247" t="s">
        <v>306</v>
      </c>
      <c r="B159" s="248" t="s">
        <v>329</v>
      </c>
      <c r="C159" s="248" t="s">
        <v>493</v>
      </c>
      <c r="D159" s="248" t="s">
        <v>253</v>
      </c>
      <c r="E159" s="257"/>
      <c r="F159" s="259" t="e">
        <f>F6+#REF!</f>
        <v>#REF!</v>
      </c>
      <c r="G159" s="259" t="e">
        <f>G6+#REF!</f>
        <v>#REF!</v>
      </c>
      <c r="H159" s="259" t="e">
        <f>H6+#REF!</f>
        <v>#REF!</v>
      </c>
      <c r="I159" s="250">
        <v>299</v>
      </c>
      <c r="J159" s="250">
        <v>243.6</v>
      </c>
      <c r="K159" s="250">
        <v>299</v>
      </c>
      <c r="L159" s="298">
        <f>'Вед. 2019 (прил 4)'!G168</f>
        <v>61.8</v>
      </c>
    </row>
    <row r="160" spans="1:12" ht="18.75" customHeight="1">
      <c r="A160" s="356" t="s">
        <v>522</v>
      </c>
      <c r="B160" s="324" t="s">
        <v>23</v>
      </c>
      <c r="C160" s="324"/>
      <c r="D160" s="325"/>
      <c r="E160" s="325"/>
      <c r="F160" s="326" t="e">
        <f>#REF!</f>
        <v>#REF!</v>
      </c>
      <c r="G160" s="326" t="e">
        <f>#REF!</f>
        <v>#REF!</v>
      </c>
      <c r="H160" s="326" t="e">
        <f>#REF!</f>
        <v>#REF!</v>
      </c>
      <c r="I160" s="327" t="e">
        <f>#REF!+#REF!+I164</f>
        <v>#REF!</v>
      </c>
      <c r="J160" s="327" t="e">
        <f>#REF!+#REF!+J164</f>
        <v>#REF!</v>
      </c>
      <c r="K160" s="327" t="e">
        <f>#REF!+#REF!+K164</f>
        <v>#REF!</v>
      </c>
      <c r="L160" s="367">
        <f>L164+L161</f>
        <v>841.3</v>
      </c>
    </row>
    <row r="161" spans="1:12" ht="38.25" customHeight="1">
      <c r="A161" s="337" t="s">
        <v>557</v>
      </c>
      <c r="B161" s="325" t="s">
        <v>23</v>
      </c>
      <c r="C161" s="325" t="s">
        <v>558</v>
      </c>
      <c r="D161" s="325"/>
      <c r="E161" s="467"/>
      <c r="F161" s="468"/>
      <c r="G161" s="468"/>
      <c r="H161" s="468"/>
      <c r="I161" s="327"/>
      <c r="J161" s="327"/>
      <c r="K161" s="327"/>
      <c r="L161" s="469">
        <f>L162</f>
        <v>738.8</v>
      </c>
    </row>
    <row r="162" spans="1:12" ht="38.25" customHeight="1">
      <c r="A162" s="435" t="s">
        <v>341</v>
      </c>
      <c r="B162" s="248" t="s">
        <v>23</v>
      </c>
      <c r="C162" s="248" t="s">
        <v>558</v>
      </c>
      <c r="D162" s="248" t="s">
        <v>340</v>
      </c>
      <c r="E162" s="467"/>
      <c r="F162" s="468"/>
      <c r="G162" s="468"/>
      <c r="H162" s="468"/>
      <c r="I162" s="327"/>
      <c r="J162" s="327"/>
      <c r="K162" s="327"/>
      <c r="L162" s="492">
        <f>L163</f>
        <v>738.8</v>
      </c>
    </row>
    <row r="163" spans="1:12" ht="36" customHeight="1">
      <c r="A163" s="247" t="s">
        <v>306</v>
      </c>
      <c r="B163" s="248" t="s">
        <v>23</v>
      </c>
      <c r="C163" s="248" t="s">
        <v>558</v>
      </c>
      <c r="D163" s="248" t="s">
        <v>253</v>
      </c>
      <c r="E163" s="467"/>
      <c r="F163" s="468"/>
      <c r="G163" s="468"/>
      <c r="H163" s="468"/>
      <c r="I163" s="327"/>
      <c r="J163" s="327"/>
      <c r="K163" s="327"/>
      <c r="L163" s="492">
        <f>'Вед. 2019 (прил 4)'!G172</f>
        <v>738.8</v>
      </c>
    </row>
    <row r="164" spans="1:12" ht="50.25" customHeight="1">
      <c r="A164" s="368" t="s">
        <v>411</v>
      </c>
      <c r="B164" s="325" t="s">
        <v>23</v>
      </c>
      <c r="C164" s="325" t="s">
        <v>514</v>
      </c>
      <c r="D164" s="325"/>
      <c r="E164" s="369"/>
      <c r="F164" s="370"/>
      <c r="G164" s="371"/>
      <c r="H164" s="371"/>
      <c r="I164" s="331">
        <f>I166</f>
        <v>120</v>
      </c>
      <c r="J164" s="331">
        <f>J166</f>
        <v>100</v>
      </c>
      <c r="K164" s="331">
        <f>K166</f>
        <v>120</v>
      </c>
      <c r="L164" s="332">
        <f>L166</f>
        <v>102.5</v>
      </c>
    </row>
    <row r="165" spans="1:12" ht="32.25" customHeight="1">
      <c r="A165" s="256" t="s">
        <v>341</v>
      </c>
      <c r="B165" s="281" t="s">
        <v>23</v>
      </c>
      <c r="C165" s="248" t="s">
        <v>514</v>
      </c>
      <c r="D165" s="248" t="s">
        <v>340</v>
      </c>
      <c r="E165" s="300"/>
      <c r="F165" s="301"/>
      <c r="G165" s="302"/>
      <c r="H165" s="302"/>
      <c r="I165" s="297">
        <v>120</v>
      </c>
      <c r="J165" s="297">
        <v>100</v>
      </c>
      <c r="K165" s="297">
        <v>120</v>
      </c>
      <c r="L165" s="298">
        <f>L166</f>
        <v>102.5</v>
      </c>
    </row>
    <row r="166" spans="1:12" ht="27.75" customHeight="1" thickBot="1">
      <c r="A166" s="247" t="s">
        <v>306</v>
      </c>
      <c r="B166" s="281" t="s">
        <v>23</v>
      </c>
      <c r="C166" s="248" t="s">
        <v>514</v>
      </c>
      <c r="D166" s="248" t="s">
        <v>253</v>
      </c>
      <c r="E166" s="300"/>
      <c r="F166" s="301"/>
      <c r="G166" s="302"/>
      <c r="H166" s="302"/>
      <c r="I166" s="297">
        <v>120</v>
      </c>
      <c r="J166" s="297">
        <v>100</v>
      </c>
      <c r="K166" s="297">
        <v>120</v>
      </c>
      <c r="L166" s="298">
        <f>'Вед. 2019 (прил 4)'!G175</f>
        <v>102.5</v>
      </c>
    </row>
    <row r="167" spans="1:12" ht="13.5" thickBot="1">
      <c r="A167" s="351" t="s">
        <v>208</v>
      </c>
      <c r="B167" s="352" t="s">
        <v>24</v>
      </c>
      <c r="C167" s="352"/>
      <c r="D167" s="352"/>
      <c r="E167" s="300"/>
      <c r="F167" s="301"/>
      <c r="G167" s="302"/>
      <c r="H167" s="302"/>
      <c r="I167" s="353">
        <f>I168</f>
        <v>2689</v>
      </c>
      <c r="J167" s="353">
        <f>J168</f>
        <v>1456</v>
      </c>
      <c r="K167" s="353">
        <f>K168</f>
        <v>2689</v>
      </c>
      <c r="L167" s="354">
        <f>L168+L172</f>
        <v>8038.5999999999995</v>
      </c>
    </row>
    <row r="168" spans="1:12">
      <c r="A168" s="356" t="s">
        <v>38</v>
      </c>
      <c r="B168" s="324" t="s">
        <v>39</v>
      </c>
      <c r="C168" s="324"/>
      <c r="D168" s="324"/>
      <c r="E168" s="369"/>
      <c r="F168" s="370"/>
      <c r="G168" s="371"/>
      <c r="H168" s="371"/>
      <c r="I168" s="327">
        <f>I169+I172</f>
        <v>2689</v>
      </c>
      <c r="J168" s="327">
        <f>J169+J172</f>
        <v>1456</v>
      </c>
      <c r="K168" s="327">
        <f>K169+K172</f>
        <v>2689</v>
      </c>
      <c r="L168" s="328">
        <f>L169</f>
        <v>5348.9</v>
      </c>
    </row>
    <row r="169" spans="1:12" ht="62.25" customHeight="1">
      <c r="A169" s="337" t="s">
        <v>412</v>
      </c>
      <c r="B169" s="325" t="s">
        <v>39</v>
      </c>
      <c r="C169" s="325" t="s">
        <v>494</v>
      </c>
      <c r="D169" s="325"/>
      <c r="E169" s="369"/>
      <c r="F169" s="370"/>
      <c r="G169" s="371"/>
      <c r="H169" s="371"/>
      <c r="I169" s="331">
        <f>I171</f>
        <v>1918</v>
      </c>
      <c r="J169" s="331">
        <f>J171</f>
        <v>1097.9000000000001</v>
      </c>
      <c r="K169" s="331">
        <f>K171</f>
        <v>1918</v>
      </c>
      <c r="L169" s="332">
        <f>L171</f>
        <v>5348.9</v>
      </c>
    </row>
    <row r="170" spans="1:12" ht="31.5" customHeight="1">
      <c r="A170" s="256" t="s">
        <v>341</v>
      </c>
      <c r="B170" s="248" t="s">
        <v>39</v>
      </c>
      <c r="C170" s="248" t="s">
        <v>494</v>
      </c>
      <c r="D170" s="248" t="s">
        <v>340</v>
      </c>
      <c r="E170" s="300"/>
      <c r="F170" s="301"/>
      <c r="G170" s="302"/>
      <c r="H170" s="302"/>
      <c r="I170" s="250">
        <f>1909+9</f>
        <v>1918</v>
      </c>
      <c r="J170" s="250">
        <v>1097.9000000000001</v>
      </c>
      <c r="K170" s="250">
        <v>1918</v>
      </c>
      <c r="L170" s="298">
        <f>L171</f>
        <v>5348.9</v>
      </c>
    </row>
    <row r="171" spans="1:12" ht="25.5" customHeight="1">
      <c r="A171" s="247" t="s">
        <v>306</v>
      </c>
      <c r="B171" s="248" t="s">
        <v>39</v>
      </c>
      <c r="C171" s="248" t="s">
        <v>494</v>
      </c>
      <c r="D171" s="248" t="s">
        <v>253</v>
      </c>
      <c r="E171" s="300"/>
      <c r="F171" s="301"/>
      <c r="G171" s="302"/>
      <c r="H171" s="302"/>
      <c r="I171" s="250">
        <f>1909+9</f>
        <v>1918</v>
      </c>
      <c r="J171" s="250">
        <v>1097.9000000000001</v>
      </c>
      <c r="K171" s="250">
        <v>1918</v>
      </c>
      <c r="L171" s="298">
        <f>'Вед. 2019 (прил 4)'!G180</f>
        <v>5348.9</v>
      </c>
    </row>
    <row r="172" spans="1:12" ht="15.75" customHeight="1">
      <c r="A172" s="368" t="s">
        <v>310</v>
      </c>
      <c r="B172" s="325" t="s">
        <v>269</v>
      </c>
      <c r="C172" s="325"/>
      <c r="D172" s="325"/>
      <c r="E172" s="369"/>
      <c r="F172" s="370"/>
      <c r="G172" s="371"/>
      <c r="H172" s="371"/>
      <c r="I172" s="331">
        <f>I175</f>
        <v>771</v>
      </c>
      <c r="J172" s="331">
        <f>J175</f>
        <v>358.1</v>
      </c>
      <c r="K172" s="331">
        <f>K175</f>
        <v>771</v>
      </c>
      <c r="L172" s="332">
        <f>L173</f>
        <v>2689.7</v>
      </c>
    </row>
    <row r="173" spans="1:12" ht="27" customHeight="1">
      <c r="A173" s="373" t="s">
        <v>413</v>
      </c>
      <c r="B173" s="365" t="s">
        <v>269</v>
      </c>
      <c r="C173" s="325" t="s">
        <v>495</v>
      </c>
      <c r="D173" s="365"/>
      <c r="E173" s="369"/>
      <c r="F173" s="370"/>
      <c r="G173" s="371"/>
      <c r="H173" s="371"/>
      <c r="I173" s="374"/>
      <c r="J173" s="374"/>
      <c r="K173" s="374"/>
      <c r="L173" s="375">
        <f>L175</f>
        <v>2689.7</v>
      </c>
    </row>
    <row r="174" spans="1:12" ht="30" customHeight="1">
      <c r="A174" s="256" t="s">
        <v>341</v>
      </c>
      <c r="B174" s="281" t="s">
        <v>269</v>
      </c>
      <c r="C174" s="248" t="s">
        <v>495</v>
      </c>
      <c r="D174" s="248" t="s">
        <v>340</v>
      </c>
      <c r="E174" s="300"/>
      <c r="F174" s="301"/>
      <c r="G174" s="302"/>
      <c r="H174" s="302"/>
      <c r="I174" s="297">
        <f>736+35</f>
        <v>771</v>
      </c>
      <c r="J174" s="297">
        <v>358.1</v>
      </c>
      <c r="K174" s="297">
        <v>771</v>
      </c>
      <c r="L174" s="298">
        <f>L175</f>
        <v>2689.7</v>
      </c>
    </row>
    <row r="175" spans="1:12" ht="27" customHeight="1" thickBot="1">
      <c r="A175" s="247" t="s">
        <v>306</v>
      </c>
      <c r="B175" s="281" t="s">
        <v>269</v>
      </c>
      <c r="C175" s="248" t="s">
        <v>495</v>
      </c>
      <c r="D175" s="248" t="s">
        <v>253</v>
      </c>
      <c r="E175" s="300"/>
      <c r="F175" s="301"/>
      <c r="G175" s="302"/>
      <c r="H175" s="302"/>
      <c r="I175" s="297">
        <f>736+35</f>
        <v>771</v>
      </c>
      <c r="J175" s="297">
        <v>358.1</v>
      </c>
      <c r="K175" s="297">
        <v>771</v>
      </c>
      <c r="L175" s="518">
        <f>'Вед. 2019 (прил 4)'!G184</f>
        <v>2689.7</v>
      </c>
    </row>
    <row r="176" spans="1:12">
      <c r="A176" s="444" t="s">
        <v>35</v>
      </c>
      <c r="B176" s="445">
        <v>1000</v>
      </c>
      <c r="C176" s="445"/>
      <c r="D176" s="445"/>
      <c r="E176" s="300"/>
      <c r="F176" s="301"/>
      <c r="G176" s="302"/>
      <c r="H176" s="302"/>
      <c r="I176" s="446" t="e">
        <f>I184+I177</f>
        <v>#REF!</v>
      </c>
      <c r="J176" s="446" t="e">
        <f>J184+J177</f>
        <v>#REF!</v>
      </c>
      <c r="K176" s="446" t="e">
        <f>K184+K177</f>
        <v>#REF!</v>
      </c>
      <c r="L176" s="447">
        <f>L178+L181+L184</f>
        <v>1373.1999999999998</v>
      </c>
    </row>
    <row r="177" spans="1:12" ht="20.25" customHeight="1">
      <c r="A177" s="330" t="s">
        <v>221</v>
      </c>
      <c r="B177" s="325" t="s">
        <v>220</v>
      </c>
      <c r="C177" s="325"/>
      <c r="D177" s="325"/>
      <c r="E177" s="450"/>
      <c r="F177" s="451"/>
      <c r="G177" s="452"/>
      <c r="H177" s="452"/>
      <c r="I177" s="326">
        <f>I181</f>
        <v>172.4</v>
      </c>
      <c r="J177" s="326">
        <f>J181</f>
        <v>114.9</v>
      </c>
      <c r="K177" s="326">
        <f>K181</f>
        <v>172.4</v>
      </c>
      <c r="L177" s="332">
        <f>L181+L179</f>
        <v>333.1</v>
      </c>
    </row>
    <row r="178" spans="1:12" ht="34.5" customHeight="1">
      <c r="A178" s="330" t="s">
        <v>537</v>
      </c>
      <c r="B178" s="325" t="s">
        <v>220</v>
      </c>
      <c r="C178" s="325" t="s">
        <v>538</v>
      </c>
      <c r="D178" s="325"/>
      <c r="E178" s="450"/>
      <c r="F178" s="451"/>
      <c r="G178" s="452"/>
      <c r="H178" s="452"/>
      <c r="I178" s="326"/>
      <c r="J178" s="326"/>
      <c r="K178" s="326"/>
      <c r="L178" s="332">
        <f>L179</f>
        <v>0</v>
      </c>
    </row>
    <row r="179" spans="1:12" ht="15.75" customHeight="1">
      <c r="A179" s="330" t="s">
        <v>540</v>
      </c>
      <c r="B179" s="248" t="s">
        <v>220</v>
      </c>
      <c r="C179" s="248" t="s">
        <v>538</v>
      </c>
      <c r="D179" s="248" t="s">
        <v>349</v>
      </c>
      <c r="E179" s="450"/>
      <c r="F179" s="451"/>
      <c r="G179" s="452"/>
      <c r="H179" s="452"/>
      <c r="I179" s="249"/>
      <c r="J179" s="249"/>
      <c r="K179" s="249"/>
      <c r="L179" s="253">
        <f>L180</f>
        <v>0</v>
      </c>
    </row>
    <row r="180" spans="1:12" ht="24">
      <c r="A180" s="247" t="s">
        <v>537</v>
      </c>
      <c r="B180" s="248" t="s">
        <v>220</v>
      </c>
      <c r="C180" s="248" t="s">
        <v>538</v>
      </c>
      <c r="D180" s="248" t="s">
        <v>539</v>
      </c>
      <c r="E180" s="450"/>
      <c r="F180" s="451"/>
      <c r="G180" s="452"/>
      <c r="H180" s="452"/>
      <c r="I180" s="249"/>
      <c r="J180" s="249"/>
      <c r="K180" s="249"/>
      <c r="L180" s="253">
        <f>'Вед. 2019 (прил 4)'!G188</f>
        <v>0</v>
      </c>
    </row>
    <row r="181" spans="1:12" ht="42.75" customHeight="1">
      <c r="A181" s="448" t="s">
        <v>222</v>
      </c>
      <c r="B181" s="449" t="s">
        <v>220</v>
      </c>
      <c r="C181" s="442" t="s">
        <v>496</v>
      </c>
      <c r="D181" s="449"/>
      <c r="E181" s="369"/>
      <c r="F181" s="370"/>
      <c r="G181" s="371"/>
      <c r="H181" s="371"/>
      <c r="I181" s="327">
        <f>I183</f>
        <v>172.4</v>
      </c>
      <c r="J181" s="327">
        <f>J183</f>
        <v>114.9</v>
      </c>
      <c r="K181" s="327">
        <f>K183</f>
        <v>172.4</v>
      </c>
      <c r="L181" s="328">
        <f>L183</f>
        <v>333.1</v>
      </c>
    </row>
    <row r="182" spans="1:12" ht="19.5" customHeight="1">
      <c r="A182" s="291" t="s">
        <v>351</v>
      </c>
      <c r="B182" s="280" t="s">
        <v>220</v>
      </c>
      <c r="C182" s="281" t="s">
        <v>496</v>
      </c>
      <c r="D182" s="280" t="s">
        <v>349</v>
      </c>
      <c r="E182" s="300"/>
      <c r="F182" s="301"/>
      <c r="G182" s="302"/>
      <c r="H182" s="302"/>
      <c r="I182" s="250">
        <v>172.4</v>
      </c>
      <c r="J182" s="250">
        <v>114.9</v>
      </c>
      <c r="K182" s="250">
        <v>172.4</v>
      </c>
      <c r="L182" s="253">
        <f>L183</f>
        <v>333.1</v>
      </c>
    </row>
    <row r="183" spans="1:12" ht="20.25" customHeight="1">
      <c r="A183" s="291" t="s">
        <v>352</v>
      </c>
      <c r="B183" s="280" t="s">
        <v>220</v>
      </c>
      <c r="C183" s="281" t="s">
        <v>496</v>
      </c>
      <c r="D183" s="280" t="s">
        <v>350</v>
      </c>
      <c r="E183" s="300"/>
      <c r="F183" s="301"/>
      <c r="G183" s="302"/>
      <c r="H183" s="302"/>
      <c r="I183" s="250">
        <v>172.4</v>
      </c>
      <c r="J183" s="250">
        <v>114.9</v>
      </c>
      <c r="K183" s="250">
        <v>172.4</v>
      </c>
      <c r="L183" s="253">
        <f>'Вед. 2019 (прил 4)'!G191</f>
        <v>333.1</v>
      </c>
    </row>
    <row r="184" spans="1:12">
      <c r="A184" s="337" t="s">
        <v>171</v>
      </c>
      <c r="B184" s="325" t="s">
        <v>40</v>
      </c>
      <c r="C184" s="325"/>
      <c r="D184" s="325"/>
      <c r="E184" s="300"/>
      <c r="F184" s="301"/>
      <c r="G184" s="302"/>
      <c r="H184" s="302"/>
      <c r="I184" s="331" t="e">
        <f>#REF!+#REF!+I185</f>
        <v>#REF!</v>
      </c>
      <c r="J184" s="331" t="e">
        <f>#REF!+#REF!+J185</f>
        <v>#REF!</v>
      </c>
      <c r="K184" s="331" t="e">
        <f>#REF!+#REF!+K185</f>
        <v>#REF!</v>
      </c>
      <c r="L184" s="332">
        <f>L185</f>
        <v>1040.0999999999999</v>
      </c>
    </row>
    <row r="185" spans="1:12" ht="48">
      <c r="A185" s="337" t="s">
        <v>520</v>
      </c>
      <c r="B185" s="325" t="s">
        <v>40</v>
      </c>
      <c r="C185" s="325" t="s">
        <v>521</v>
      </c>
      <c r="D185" s="325"/>
      <c r="E185" s="300"/>
      <c r="F185" s="301"/>
      <c r="G185" s="302"/>
      <c r="H185" s="302"/>
      <c r="I185" s="377">
        <f>I187</f>
        <v>602.4</v>
      </c>
      <c r="J185" s="377">
        <f>J187</f>
        <v>229.4</v>
      </c>
      <c r="K185" s="377">
        <f>K187</f>
        <v>344.1</v>
      </c>
      <c r="L185" s="378">
        <f>L187</f>
        <v>1040.0999999999999</v>
      </c>
    </row>
    <row r="186" spans="1:12" ht="21.75" customHeight="1">
      <c r="A186" s="291" t="s">
        <v>351</v>
      </c>
      <c r="B186" s="248" t="s">
        <v>40</v>
      </c>
      <c r="C186" s="248" t="s">
        <v>521</v>
      </c>
      <c r="D186" s="248" t="s">
        <v>349</v>
      </c>
      <c r="E186" s="300"/>
      <c r="F186" s="301"/>
      <c r="G186" s="302"/>
      <c r="H186" s="302"/>
      <c r="I186" s="250">
        <v>602.4</v>
      </c>
      <c r="J186" s="250">
        <v>229.4</v>
      </c>
      <c r="K186" s="250">
        <v>344.1</v>
      </c>
      <c r="L186" s="253">
        <f>L187</f>
        <v>1040.0999999999999</v>
      </c>
    </row>
    <row r="187" spans="1:12" ht="25.5" customHeight="1" thickBot="1">
      <c r="A187" s="291" t="s">
        <v>352</v>
      </c>
      <c r="B187" s="248" t="s">
        <v>40</v>
      </c>
      <c r="C187" s="248" t="s">
        <v>521</v>
      </c>
      <c r="D187" s="248" t="s">
        <v>350</v>
      </c>
      <c r="E187" s="300"/>
      <c r="F187" s="301"/>
      <c r="G187" s="302"/>
      <c r="H187" s="302"/>
      <c r="I187" s="250">
        <v>602.4</v>
      </c>
      <c r="J187" s="250">
        <v>229.4</v>
      </c>
      <c r="K187" s="250">
        <v>344.1</v>
      </c>
      <c r="L187" s="253">
        <f>'Вед. 2019 (прил 4)'!G195</f>
        <v>1040.0999999999999</v>
      </c>
    </row>
    <row r="188" spans="1:12" ht="13.5" thickBot="1">
      <c r="A188" s="351" t="s">
        <v>170</v>
      </c>
      <c r="B188" s="352" t="s">
        <v>185</v>
      </c>
      <c r="C188" s="352"/>
      <c r="D188" s="352"/>
      <c r="E188" s="300"/>
      <c r="F188" s="301"/>
      <c r="G188" s="302"/>
      <c r="H188" s="302"/>
      <c r="I188" s="353">
        <f t="shared" ref="I188:L189" si="17">I189</f>
        <v>653</v>
      </c>
      <c r="J188" s="353">
        <f t="shared" si="17"/>
        <v>424.3</v>
      </c>
      <c r="K188" s="353">
        <f t="shared" si="17"/>
        <v>653</v>
      </c>
      <c r="L188" s="354">
        <f t="shared" si="17"/>
        <v>545.29999999999995</v>
      </c>
    </row>
    <row r="189" spans="1:12">
      <c r="A189" s="356" t="s">
        <v>186</v>
      </c>
      <c r="B189" s="324" t="s">
        <v>184</v>
      </c>
      <c r="C189" s="324"/>
      <c r="D189" s="324"/>
      <c r="E189" s="369"/>
      <c r="F189" s="370"/>
      <c r="G189" s="371"/>
      <c r="H189" s="371"/>
      <c r="I189" s="327">
        <f t="shared" si="17"/>
        <v>653</v>
      </c>
      <c r="J189" s="327">
        <f t="shared" si="17"/>
        <v>424.3</v>
      </c>
      <c r="K189" s="327">
        <f t="shared" si="17"/>
        <v>653</v>
      </c>
      <c r="L189" s="328">
        <f t="shared" si="17"/>
        <v>545.29999999999995</v>
      </c>
    </row>
    <row r="190" spans="1:12" ht="72">
      <c r="A190" s="368" t="s">
        <v>398</v>
      </c>
      <c r="B190" s="248" t="s">
        <v>184</v>
      </c>
      <c r="C190" s="365" t="s">
        <v>497</v>
      </c>
      <c r="D190" s="248"/>
      <c r="E190" s="300"/>
      <c r="F190" s="301"/>
      <c r="G190" s="302"/>
      <c r="H190" s="302"/>
      <c r="I190" s="250">
        <f>I192</f>
        <v>653</v>
      </c>
      <c r="J190" s="250">
        <f>J192</f>
        <v>424.3</v>
      </c>
      <c r="K190" s="250">
        <f>K192</f>
        <v>653</v>
      </c>
      <c r="L190" s="253">
        <f>L192</f>
        <v>545.29999999999995</v>
      </c>
    </row>
    <row r="191" spans="1:12" ht="24.75" customHeight="1">
      <c r="A191" s="256" t="s">
        <v>341</v>
      </c>
      <c r="B191" s="281" t="s">
        <v>184</v>
      </c>
      <c r="C191" s="281" t="s">
        <v>497</v>
      </c>
      <c r="D191" s="281" t="s">
        <v>340</v>
      </c>
      <c r="E191" s="300"/>
      <c r="F191" s="301"/>
      <c r="G191" s="302"/>
      <c r="H191" s="302"/>
      <c r="I191" s="297">
        <f>697-44</f>
        <v>653</v>
      </c>
      <c r="J191" s="297">
        <v>424.3</v>
      </c>
      <c r="K191" s="297">
        <v>653</v>
      </c>
      <c r="L191" s="298">
        <f>L192</f>
        <v>545.29999999999995</v>
      </c>
    </row>
    <row r="192" spans="1:12" ht="24.75" customHeight="1" thickBot="1">
      <c r="A192" s="247" t="s">
        <v>306</v>
      </c>
      <c r="B192" s="281" t="s">
        <v>184</v>
      </c>
      <c r="C192" s="281" t="s">
        <v>497</v>
      </c>
      <c r="D192" s="281" t="s">
        <v>253</v>
      </c>
      <c r="E192" s="300"/>
      <c r="F192" s="301"/>
      <c r="G192" s="302"/>
      <c r="H192" s="302"/>
      <c r="I192" s="297">
        <f>697-44</f>
        <v>653</v>
      </c>
      <c r="J192" s="297">
        <v>424.3</v>
      </c>
      <c r="K192" s="297">
        <v>653</v>
      </c>
      <c r="L192" s="298">
        <f>'Вед. 2019 (прил 4)'!G200</f>
        <v>545.29999999999995</v>
      </c>
    </row>
    <row r="193" spans="1:18" ht="13.5" thickBot="1">
      <c r="A193" s="351" t="s">
        <v>187</v>
      </c>
      <c r="B193" s="352" t="s">
        <v>188</v>
      </c>
      <c r="C193" s="352"/>
      <c r="D193" s="352"/>
      <c r="E193" s="300"/>
      <c r="F193" s="301"/>
      <c r="G193" s="302"/>
      <c r="H193" s="302"/>
      <c r="I193" s="353" t="e">
        <f>I194</f>
        <v>#REF!</v>
      </c>
      <c r="J193" s="353" t="e">
        <f>J194</f>
        <v>#REF!</v>
      </c>
      <c r="K193" s="353" t="e">
        <f>K194</f>
        <v>#REF!</v>
      </c>
      <c r="L193" s="354">
        <f>L194</f>
        <v>692.4</v>
      </c>
    </row>
    <row r="194" spans="1:18">
      <c r="A194" s="356" t="s">
        <v>190</v>
      </c>
      <c r="B194" s="324" t="s">
        <v>189</v>
      </c>
      <c r="C194" s="324"/>
      <c r="D194" s="324"/>
      <c r="E194" s="369"/>
      <c r="F194" s="370"/>
      <c r="G194" s="371"/>
      <c r="H194" s="371"/>
      <c r="I194" s="327" t="e">
        <f>I195+#REF!</f>
        <v>#REF!</v>
      </c>
      <c r="J194" s="327" t="e">
        <f>J195+#REF!</f>
        <v>#REF!</v>
      </c>
      <c r="K194" s="327" t="e">
        <f>K195+#REF!</f>
        <v>#REF!</v>
      </c>
      <c r="L194" s="328">
        <f>L195</f>
        <v>692.4</v>
      </c>
    </row>
    <row r="195" spans="1:18" ht="36">
      <c r="A195" s="368" t="s">
        <v>272</v>
      </c>
      <c r="B195" s="325" t="s">
        <v>189</v>
      </c>
      <c r="C195" s="325" t="s">
        <v>499</v>
      </c>
      <c r="D195" s="325"/>
      <c r="E195" s="369"/>
      <c r="F195" s="370"/>
      <c r="G195" s="371"/>
      <c r="H195" s="371"/>
      <c r="I195" s="331">
        <f>I197</f>
        <v>653.9</v>
      </c>
      <c r="J195" s="331">
        <f>J197</f>
        <v>388.9</v>
      </c>
      <c r="K195" s="331">
        <f>K197</f>
        <v>653.9</v>
      </c>
      <c r="L195" s="332">
        <f>L197</f>
        <v>692.4</v>
      </c>
    </row>
    <row r="196" spans="1:18" ht="27" customHeight="1">
      <c r="A196" s="256" t="s">
        <v>341</v>
      </c>
      <c r="B196" s="248" t="s">
        <v>189</v>
      </c>
      <c r="C196" s="248" t="s">
        <v>499</v>
      </c>
      <c r="D196" s="281" t="s">
        <v>340</v>
      </c>
      <c r="E196" s="300"/>
      <c r="F196" s="301"/>
      <c r="G196" s="302"/>
      <c r="H196" s="302"/>
      <c r="I196" s="250">
        <v>653.9</v>
      </c>
      <c r="J196" s="250">
        <v>388.9</v>
      </c>
      <c r="K196" s="250">
        <v>653.9</v>
      </c>
      <c r="L196" s="253">
        <f>L197</f>
        <v>692.4</v>
      </c>
    </row>
    <row r="197" spans="1:18" ht="29.25" customHeight="1" thickBot="1">
      <c r="A197" s="247" t="s">
        <v>306</v>
      </c>
      <c r="B197" s="248" t="s">
        <v>189</v>
      </c>
      <c r="C197" s="248" t="s">
        <v>499</v>
      </c>
      <c r="D197" s="281" t="s">
        <v>253</v>
      </c>
      <c r="E197" s="300"/>
      <c r="F197" s="301"/>
      <c r="G197" s="302"/>
      <c r="H197" s="302"/>
      <c r="I197" s="250">
        <v>653.9</v>
      </c>
      <c r="J197" s="250">
        <v>388.9</v>
      </c>
      <c r="K197" s="250">
        <v>653.9</v>
      </c>
      <c r="L197" s="253">
        <f>'Вед. 2019 (прил 4)'!G205</f>
        <v>692.4</v>
      </c>
    </row>
    <row r="198" spans="1:18" ht="15" thickBot="1">
      <c r="A198" s="380" t="s">
        <v>36</v>
      </c>
      <c r="B198" s="381"/>
      <c r="C198" s="381"/>
      <c r="D198" s="381"/>
      <c r="E198" s="306"/>
      <c r="F198" s="307"/>
      <c r="G198" s="308"/>
      <c r="H198" s="308"/>
      <c r="I198" s="382" t="e">
        <f>#REF!+#REF!</f>
        <v>#REF!</v>
      </c>
      <c r="J198" s="382" t="e">
        <f>#REF!+#REF!</f>
        <v>#REF!</v>
      </c>
      <c r="K198" s="382" t="e">
        <f>#REF!+#REF!</f>
        <v>#REF!</v>
      </c>
      <c r="L198" s="383">
        <f>L193+L188+L176+L167+L155+L110+L94+L9+L86</f>
        <v>112700</v>
      </c>
      <c r="R198" s="311"/>
    </row>
    <row r="200" spans="1:18">
      <c r="L200" s="311"/>
    </row>
    <row r="201" spans="1:18">
      <c r="L201" s="108"/>
    </row>
    <row r="203" spans="1:18">
      <c r="L203" s="116"/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85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4"/>
  <sheetViews>
    <sheetView tabSelected="1" workbookViewId="0">
      <selection activeCell="G3" sqref="G3"/>
    </sheetView>
  </sheetViews>
  <sheetFormatPr defaultRowHeight="12.75"/>
  <cols>
    <col min="1" max="1" width="9.140625" style="9" customWidth="1"/>
    <col min="2" max="2" width="46.140625" style="8" customWidth="1"/>
    <col min="3" max="3" width="9.42578125" style="8" customWidth="1"/>
    <col min="4" max="4" width="14.28515625" style="9" customWidth="1"/>
    <col min="5" max="5" width="11.5703125" style="8" customWidth="1"/>
    <col min="6" max="6" width="11" style="8" customWidth="1"/>
    <col min="7" max="7" width="14" style="115" customWidth="1"/>
    <col min="8" max="9" width="9.140625" style="115" customWidth="1"/>
    <col min="10" max="10" width="11.28515625" style="115" customWidth="1"/>
    <col min="11" max="11" width="9.85546875" style="115" bestFit="1" customWidth="1"/>
    <col min="12" max="16384" width="9.140625" style="115"/>
  </cols>
  <sheetData>
    <row r="1" spans="1:11" ht="15.75">
      <c r="A1" s="231"/>
      <c r="B1" s="232"/>
      <c r="C1" s="232"/>
      <c r="D1" s="387"/>
      <c r="E1" s="232"/>
      <c r="F1" s="232"/>
      <c r="G1" s="234" t="s">
        <v>593</v>
      </c>
    </row>
    <row r="2" spans="1:11">
      <c r="A2" s="235"/>
      <c r="B2" s="117"/>
      <c r="C2" s="117"/>
      <c r="D2" s="117"/>
      <c r="E2" s="117"/>
      <c r="F2" s="117"/>
      <c r="G2" s="420" t="s">
        <v>597</v>
      </c>
    </row>
    <row r="3" spans="1:11">
      <c r="A3" s="235"/>
      <c r="B3" s="117"/>
      <c r="C3" s="117"/>
      <c r="D3" s="117"/>
      <c r="E3" s="117"/>
      <c r="F3" s="117"/>
      <c r="G3" s="431"/>
    </row>
    <row r="4" spans="1:11">
      <c r="A4" s="235"/>
      <c r="B4" s="117"/>
      <c r="C4" s="117"/>
      <c r="D4" s="117"/>
      <c r="E4" s="117"/>
      <c r="F4" s="526"/>
      <c r="G4" s="526"/>
    </row>
    <row r="5" spans="1:11">
      <c r="A5" s="527" t="s">
        <v>302</v>
      </c>
      <c r="B5" s="527"/>
      <c r="C5" s="527" t="s">
        <v>214</v>
      </c>
      <c r="D5" s="527"/>
      <c r="E5" s="527"/>
      <c r="F5" s="527"/>
      <c r="G5" s="117"/>
    </row>
    <row r="6" spans="1:11">
      <c r="A6" s="527" t="s">
        <v>571</v>
      </c>
      <c r="B6" s="527"/>
      <c r="C6" s="527"/>
      <c r="D6" s="527"/>
      <c r="E6" s="527"/>
      <c r="F6" s="527"/>
      <c r="G6" s="117"/>
    </row>
    <row r="7" spans="1:11" ht="13.5" thickBot="1">
      <c r="A7" s="236"/>
      <c r="B7" s="237"/>
      <c r="C7" s="237"/>
      <c r="D7" s="236"/>
      <c r="E7" s="236"/>
      <c r="F7" s="238"/>
      <c r="G7" s="117"/>
    </row>
    <row r="8" spans="1:11" ht="85.5" customHeight="1" thickBot="1">
      <c r="A8" s="240" t="s">
        <v>92</v>
      </c>
      <c r="B8" s="241" t="s">
        <v>25</v>
      </c>
      <c r="C8" s="242" t="s">
        <v>139</v>
      </c>
      <c r="D8" s="242" t="s">
        <v>26</v>
      </c>
      <c r="E8" s="242" t="s">
        <v>15</v>
      </c>
      <c r="F8" s="242" t="s">
        <v>27</v>
      </c>
      <c r="G8" s="245" t="s">
        <v>300</v>
      </c>
    </row>
    <row r="9" spans="1:11" ht="36.75" thickBot="1">
      <c r="A9" s="318" t="s">
        <v>2</v>
      </c>
      <c r="B9" s="319" t="s">
        <v>173</v>
      </c>
      <c r="C9" s="320" t="s">
        <v>157</v>
      </c>
      <c r="D9" s="320"/>
      <c r="E9" s="320"/>
      <c r="F9" s="320"/>
      <c r="G9" s="321">
        <f>G10</f>
        <v>2845.5</v>
      </c>
    </row>
    <row r="10" spans="1:11">
      <c r="A10" s="322" t="s">
        <v>164</v>
      </c>
      <c r="B10" s="323" t="s">
        <v>74</v>
      </c>
      <c r="C10" s="324" t="s">
        <v>157</v>
      </c>
      <c r="D10" s="324" t="s">
        <v>14</v>
      </c>
      <c r="E10" s="324"/>
      <c r="F10" s="324"/>
      <c r="G10" s="328">
        <f>G12+G15+G27</f>
        <v>2845.5</v>
      </c>
    </row>
    <row r="11" spans="1:11" ht="41.25" customHeight="1">
      <c r="A11" s="322" t="s">
        <v>62</v>
      </c>
      <c r="B11" s="323" t="s">
        <v>312</v>
      </c>
      <c r="C11" s="324" t="s">
        <v>157</v>
      </c>
      <c r="D11" s="324" t="s">
        <v>43</v>
      </c>
      <c r="E11" s="324"/>
      <c r="F11" s="324"/>
      <c r="G11" s="328">
        <f>G12</f>
        <v>1157.3</v>
      </c>
    </row>
    <row r="12" spans="1:11">
      <c r="A12" s="329" t="s">
        <v>45</v>
      </c>
      <c r="B12" s="330" t="s">
        <v>158</v>
      </c>
      <c r="C12" s="325" t="s">
        <v>157</v>
      </c>
      <c r="D12" s="325" t="s">
        <v>43</v>
      </c>
      <c r="E12" s="325" t="s">
        <v>464</v>
      </c>
      <c r="F12" s="325"/>
      <c r="G12" s="332">
        <f>G13</f>
        <v>1157.3</v>
      </c>
    </row>
    <row r="13" spans="1:11" ht="56.25" customHeight="1">
      <c r="A13" s="246" t="s">
        <v>44</v>
      </c>
      <c r="B13" s="247" t="s">
        <v>336</v>
      </c>
      <c r="C13" s="248" t="s">
        <v>157</v>
      </c>
      <c r="D13" s="248" t="s">
        <v>43</v>
      </c>
      <c r="E13" s="248" t="s">
        <v>464</v>
      </c>
      <c r="F13" s="248" t="s">
        <v>334</v>
      </c>
      <c r="G13" s="253">
        <f>G14</f>
        <v>1157.3</v>
      </c>
    </row>
    <row r="14" spans="1:11" ht="26.25" customHeight="1">
      <c r="A14" s="246" t="s">
        <v>342</v>
      </c>
      <c r="B14" s="247" t="s">
        <v>337</v>
      </c>
      <c r="C14" s="248" t="s">
        <v>157</v>
      </c>
      <c r="D14" s="248" t="s">
        <v>43</v>
      </c>
      <c r="E14" s="248" t="s">
        <v>464</v>
      </c>
      <c r="F14" s="248" t="s">
        <v>335</v>
      </c>
      <c r="G14" s="253">
        <v>1157.3</v>
      </c>
    </row>
    <row r="15" spans="1:11" ht="45" customHeight="1">
      <c r="A15" s="329" t="s">
        <v>3</v>
      </c>
      <c r="B15" s="330" t="s">
        <v>210</v>
      </c>
      <c r="C15" s="325" t="s">
        <v>157</v>
      </c>
      <c r="D15" s="325" t="s">
        <v>29</v>
      </c>
      <c r="E15" s="325"/>
      <c r="F15" s="325"/>
      <c r="G15" s="332">
        <f>G16</f>
        <v>1616.2000000000003</v>
      </c>
    </row>
    <row r="16" spans="1:11" ht="30" customHeight="1">
      <c r="A16" s="329" t="s">
        <v>177</v>
      </c>
      <c r="B16" s="333" t="s">
        <v>508</v>
      </c>
      <c r="C16" s="334" t="s">
        <v>157</v>
      </c>
      <c r="D16" s="334" t="s">
        <v>29</v>
      </c>
      <c r="E16" s="325" t="s">
        <v>465</v>
      </c>
      <c r="F16" s="334"/>
      <c r="G16" s="332">
        <f>G24+G17</f>
        <v>1616.2000000000003</v>
      </c>
      <c r="K16" s="311"/>
    </row>
    <row r="17" spans="1:7" ht="30" customHeight="1">
      <c r="A17" s="329" t="s">
        <v>179</v>
      </c>
      <c r="B17" s="330" t="s">
        <v>251</v>
      </c>
      <c r="C17" s="325" t="s">
        <v>157</v>
      </c>
      <c r="D17" s="325" t="s">
        <v>29</v>
      </c>
      <c r="E17" s="325" t="s">
        <v>502</v>
      </c>
      <c r="F17" s="325"/>
      <c r="G17" s="332">
        <f>G19+G21+G23</f>
        <v>1469.8000000000002</v>
      </c>
    </row>
    <row r="18" spans="1:7" ht="48">
      <c r="A18" s="246" t="s">
        <v>353</v>
      </c>
      <c r="B18" s="255" t="s">
        <v>338</v>
      </c>
      <c r="C18" s="248" t="s">
        <v>157</v>
      </c>
      <c r="D18" s="248" t="s">
        <v>29</v>
      </c>
      <c r="E18" s="248" t="s">
        <v>502</v>
      </c>
      <c r="F18" s="248" t="s">
        <v>334</v>
      </c>
      <c r="G18" s="298">
        <f>G19</f>
        <v>719.80000000000007</v>
      </c>
    </row>
    <row r="19" spans="1:7" ht="28.5" customHeight="1">
      <c r="A19" s="246" t="s">
        <v>509</v>
      </c>
      <c r="B19" s="255" t="s">
        <v>339</v>
      </c>
      <c r="C19" s="248" t="s">
        <v>157</v>
      </c>
      <c r="D19" s="248" t="s">
        <v>29</v>
      </c>
      <c r="E19" s="248" t="s">
        <v>502</v>
      </c>
      <c r="F19" s="248" t="s">
        <v>335</v>
      </c>
      <c r="G19" s="298">
        <f>690.6+29.2</f>
        <v>719.80000000000007</v>
      </c>
    </row>
    <row r="20" spans="1:7" ht="35.25" customHeight="1">
      <c r="A20" s="246" t="s">
        <v>510</v>
      </c>
      <c r="B20" s="256" t="s">
        <v>341</v>
      </c>
      <c r="C20" s="248" t="s">
        <v>157</v>
      </c>
      <c r="D20" s="248" t="s">
        <v>29</v>
      </c>
      <c r="E20" s="248" t="s">
        <v>502</v>
      </c>
      <c r="F20" s="248" t="s">
        <v>340</v>
      </c>
      <c r="G20" s="298">
        <f>G21</f>
        <v>750</v>
      </c>
    </row>
    <row r="21" spans="1:7" ht="36">
      <c r="A21" s="246" t="s">
        <v>511</v>
      </c>
      <c r="B21" s="247" t="s">
        <v>306</v>
      </c>
      <c r="C21" s="248" t="s">
        <v>157</v>
      </c>
      <c r="D21" s="248" t="s">
        <v>29</v>
      </c>
      <c r="E21" s="248" t="s">
        <v>502</v>
      </c>
      <c r="F21" s="248" t="s">
        <v>253</v>
      </c>
      <c r="G21" s="298">
        <v>750</v>
      </c>
    </row>
    <row r="22" spans="1:7" ht="29.25" hidden="1" customHeight="1">
      <c r="A22" s="246" t="s">
        <v>543</v>
      </c>
      <c r="B22" s="256" t="s">
        <v>346</v>
      </c>
      <c r="C22" s="248" t="s">
        <v>157</v>
      </c>
      <c r="D22" s="248" t="s">
        <v>29</v>
      </c>
      <c r="E22" s="248" t="s">
        <v>502</v>
      </c>
      <c r="F22" s="248" t="s">
        <v>345</v>
      </c>
      <c r="G22" s="298">
        <f>G23</f>
        <v>0</v>
      </c>
    </row>
    <row r="23" spans="1:7" ht="28.5" hidden="1" customHeight="1">
      <c r="A23" s="246" t="s">
        <v>544</v>
      </c>
      <c r="B23" s="385" t="s">
        <v>458</v>
      </c>
      <c r="C23" s="248" t="s">
        <v>157</v>
      </c>
      <c r="D23" s="248" t="s">
        <v>29</v>
      </c>
      <c r="E23" s="248" t="s">
        <v>502</v>
      </c>
      <c r="F23" s="248" t="s">
        <v>347</v>
      </c>
      <c r="G23" s="298"/>
    </row>
    <row r="24" spans="1:7" ht="30" customHeight="1">
      <c r="A24" s="329" t="s">
        <v>440</v>
      </c>
      <c r="B24" s="333" t="s">
        <v>232</v>
      </c>
      <c r="C24" s="334" t="s">
        <v>157</v>
      </c>
      <c r="D24" s="334" t="s">
        <v>29</v>
      </c>
      <c r="E24" s="325" t="s">
        <v>503</v>
      </c>
      <c r="F24" s="334"/>
      <c r="G24" s="332">
        <f>G25</f>
        <v>146.4</v>
      </c>
    </row>
    <row r="25" spans="1:7" ht="51" customHeight="1">
      <c r="A25" s="246" t="s">
        <v>512</v>
      </c>
      <c r="B25" s="247" t="s">
        <v>336</v>
      </c>
      <c r="C25" s="248" t="s">
        <v>157</v>
      </c>
      <c r="D25" s="248" t="s">
        <v>29</v>
      </c>
      <c r="E25" s="248" t="s">
        <v>503</v>
      </c>
      <c r="F25" s="248" t="s">
        <v>334</v>
      </c>
      <c r="G25" s="253">
        <f>G26</f>
        <v>146.4</v>
      </c>
    </row>
    <row r="26" spans="1:7" ht="27" customHeight="1">
      <c r="A26" s="246" t="s">
        <v>513</v>
      </c>
      <c r="B26" s="247" t="s">
        <v>337</v>
      </c>
      <c r="C26" s="248" t="s">
        <v>157</v>
      </c>
      <c r="D26" s="248" t="s">
        <v>29</v>
      </c>
      <c r="E26" s="248" t="s">
        <v>503</v>
      </c>
      <c r="F26" s="248" t="s">
        <v>335</v>
      </c>
      <c r="G26" s="253">
        <f>140.4+6</f>
        <v>146.4</v>
      </c>
    </row>
    <row r="27" spans="1:7" ht="27" customHeight="1">
      <c r="A27" s="246" t="s">
        <v>47</v>
      </c>
      <c r="B27" s="323" t="s">
        <v>74</v>
      </c>
      <c r="C27" s="248" t="s">
        <v>157</v>
      </c>
      <c r="D27" s="248" t="s">
        <v>14</v>
      </c>
      <c r="E27" s="248"/>
      <c r="F27" s="248"/>
      <c r="G27" s="332">
        <f>G28</f>
        <v>72</v>
      </c>
    </row>
    <row r="28" spans="1:7" ht="36">
      <c r="A28" s="336" t="s">
        <v>62</v>
      </c>
      <c r="B28" s="337" t="s">
        <v>256</v>
      </c>
      <c r="C28" s="325" t="s">
        <v>157</v>
      </c>
      <c r="D28" s="325" t="s">
        <v>183</v>
      </c>
      <c r="E28" s="325" t="s">
        <v>471</v>
      </c>
      <c r="F28" s="325"/>
      <c r="G28" s="332">
        <f t="shared" ref="G28" si="0">G30</f>
        <v>72</v>
      </c>
    </row>
    <row r="29" spans="1:7" ht="24">
      <c r="A29" s="261" t="s">
        <v>45</v>
      </c>
      <c r="B29" s="303" t="s">
        <v>346</v>
      </c>
      <c r="C29" s="248" t="s">
        <v>157</v>
      </c>
      <c r="D29" s="248" t="s">
        <v>183</v>
      </c>
      <c r="E29" s="248" t="s">
        <v>471</v>
      </c>
      <c r="F29" s="248" t="s">
        <v>345</v>
      </c>
      <c r="G29" s="253">
        <f>G30</f>
        <v>72</v>
      </c>
    </row>
    <row r="30" spans="1:7" ht="24.75" thickBot="1">
      <c r="A30" s="304" t="s">
        <v>44</v>
      </c>
      <c r="B30" s="510" t="s">
        <v>348</v>
      </c>
      <c r="C30" s="281" t="s">
        <v>157</v>
      </c>
      <c r="D30" s="281" t="s">
        <v>183</v>
      </c>
      <c r="E30" s="281" t="s">
        <v>471</v>
      </c>
      <c r="F30" s="281" t="s">
        <v>347</v>
      </c>
      <c r="G30" s="298">
        <v>72</v>
      </c>
    </row>
    <row r="31" spans="1:7" ht="50.25" customHeight="1" thickBot="1">
      <c r="A31" s="511" t="s">
        <v>47</v>
      </c>
      <c r="B31" s="512" t="s">
        <v>579</v>
      </c>
      <c r="C31" s="320" t="s">
        <v>563</v>
      </c>
      <c r="D31" s="359"/>
      <c r="E31" s="359"/>
      <c r="F31" s="359"/>
      <c r="G31" s="354">
        <v>1625</v>
      </c>
    </row>
    <row r="32" spans="1:7" ht="27" customHeight="1">
      <c r="A32" s="322" t="s">
        <v>568</v>
      </c>
      <c r="B32" s="323" t="s">
        <v>74</v>
      </c>
      <c r="C32" s="324" t="s">
        <v>563</v>
      </c>
      <c r="D32" s="324" t="s">
        <v>14</v>
      </c>
      <c r="E32" s="270"/>
      <c r="F32" s="270"/>
      <c r="G32" s="328">
        <f>G33</f>
        <v>1625</v>
      </c>
    </row>
    <row r="33" spans="1:11" ht="24.75" customHeight="1">
      <c r="A33" s="336" t="s">
        <v>62</v>
      </c>
      <c r="B33" s="337" t="s">
        <v>562</v>
      </c>
      <c r="C33" s="338" t="s">
        <v>563</v>
      </c>
      <c r="D33" s="325" t="s">
        <v>564</v>
      </c>
      <c r="E33" s="325" t="s">
        <v>567</v>
      </c>
      <c r="F33" s="325"/>
      <c r="G33" s="332">
        <f>G34</f>
        <v>1625</v>
      </c>
    </row>
    <row r="34" spans="1:11" ht="23.25" customHeight="1">
      <c r="A34" s="261" t="s">
        <v>45</v>
      </c>
      <c r="B34" s="471" t="s">
        <v>565</v>
      </c>
      <c r="C34" s="257" t="s">
        <v>563</v>
      </c>
      <c r="D34" s="257" t="s">
        <v>564</v>
      </c>
      <c r="E34" s="257" t="s">
        <v>567</v>
      </c>
      <c r="F34" s="257" t="s">
        <v>345</v>
      </c>
      <c r="G34" s="253">
        <f>G35</f>
        <v>1625</v>
      </c>
    </row>
    <row r="35" spans="1:11" ht="30.75" customHeight="1" thickBot="1">
      <c r="A35" s="261" t="s">
        <v>44</v>
      </c>
      <c r="B35" s="471" t="s">
        <v>566</v>
      </c>
      <c r="C35" s="257" t="s">
        <v>563</v>
      </c>
      <c r="D35" s="257" t="s">
        <v>564</v>
      </c>
      <c r="E35" s="257" t="s">
        <v>567</v>
      </c>
      <c r="F35" s="257" t="s">
        <v>586</v>
      </c>
      <c r="G35" s="253">
        <v>1625</v>
      </c>
    </row>
    <row r="36" spans="1:11" ht="36.75" thickBot="1">
      <c r="A36" s="318" t="s">
        <v>568</v>
      </c>
      <c r="B36" s="319" t="s">
        <v>174</v>
      </c>
      <c r="C36" s="320" t="s">
        <v>138</v>
      </c>
      <c r="D36" s="320"/>
      <c r="E36" s="320"/>
      <c r="F36" s="320"/>
      <c r="G36" s="321">
        <f>G37+G95+G103+G119+G164+G176+G185+G196+G201</f>
        <v>108229.5</v>
      </c>
      <c r="J36" s="311"/>
    </row>
    <row r="37" spans="1:11" ht="29.25" customHeight="1">
      <c r="A37" s="322" t="s">
        <v>164</v>
      </c>
      <c r="B37" s="323" t="s">
        <v>74</v>
      </c>
      <c r="C37" s="324" t="s">
        <v>138</v>
      </c>
      <c r="D37" s="324" t="s">
        <v>14</v>
      </c>
      <c r="E37" s="324"/>
      <c r="F37" s="324"/>
      <c r="G37" s="328">
        <f>G38+G60+G64</f>
        <v>12017.1</v>
      </c>
    </row>
    <row r="38" spans="1:11" ht="48">
      <c r="A38" s="340" t="s">
        <v>8</v>
      </c>
      <c r="B38" s="330" t="s">
        <v>252</v>
      </c>
      <c r="C38" s="325" t="s">
        <v>138</v>
      </c>
      <c r="D38" s="325" t="s">
        <v>46</v>
      </c>
      <c r="E38" s="325"/>
      <c r="F38" s="325"/>
      <c r="G38" s="332">
        <f>G39+G54</f>
        <v>9472.5</v>
      </c>
      <c r="K38" s="311"/>
    </row>
    <row r="39" spans="1:11" s="2" customFormat="1" ht="39.75" customHeight="1">
      <c r="A39" s="340" t="s">
        <v>45</v>
      </c>
      <c r="B39" s="330" t="s">
        <v>506</v>
      </c>
      <c r="C39" s="325" t="s">
        <v>138</v>
      </c>
      <c r="D39" s="325" t="s">
        <v>46</v>
      </c>
      <c r="E39" s="325" t="s">
        <v>466</v>
      </c>
      <c r="F39" s="325"/>
      <c r="G39" s="332">
        <f>G40+G43+G51</f>
        <v>8639.2999999999993</v>
      </c>
    </row>
    <row r="40" spans="1:11" ht="27.75" customHeight="1">
      <c r="A40" s="340" t="s">
        <v>45</v>
      </c>
      <c r="B40" s="330" t="s">
        <v>507</v>
      </c>
      <c r="C40" s="325" t="s">
        <v>138</v>
      </c>
      <c r="D40" s="325" t="s">
        <v>46</v>
      </c>
      <c r="E40" s="325" t="s">
        <v>504</v>
      </c>
      <c r="F40" s="325"/>
      <c r="G40" s="332">
        <f t="shared" ref="G40" si="1">G42</f>
        <v>1175.8999999999999</v>
      </c>
    </row>
    <row r="41" spans="1:11" ht="48">
      <c r="A41" s="261" t="s">
        <v>44</v>
      </c>
      <c r="B41" s="247" t="s">
        <v>338</v>
      </c>
      <c r="C41" s="248" t="s">
        <v>138</v>
      </c>
      <c r="D41" s="248" t="s">
        <v>46</v>
      </c>
      <c r="E41" s="248" t="s">
        <v>504</v>
      </c>
      <c r="F41" s="248" t="s">
        <v>334</v>
      </c>
      <c r="G41" s="253">
        <f>G42</f>
        <v>1175.8999999999999</v>
      </c>
    </row>
    <row r="42" spans="1:11" ht="36" customHeight="1">
      <c r="A42" s="261" t="s">
        <v>342</v>
      </c>
      <c r="B42" s="247" t="s">
        <v>339</v>
      </c>
      <c r="C42" s="248" t="s">
        <v>138</v>
      </c>
      <c r="D42" s="248" t="s">
        <v>46</v>
      </c>
      <c r="E42" s="248" t="s">
        <v>504</v>
      </c>
      <c r="F42" s="248" t="s">
        <v>335</v>
      </c>
      <c r="G42" s="253">
        <f>1129.3+46.6</f>
        <v>1175.8999999999999</v>
      </c>
      <c r="J42" s="311"/>
      <c r="K42" s="311"/>
    </row>
    <row r="43" spans="1:11" ht="31.5" customHeight="1">
      <c r="A43" s="336" t="s">
        <v>63</v>
      </c>
      <c r="B43" s="337" t="s">
        <v>175</v>
      </c>
      <c r="C43" s="325" t="s">
        <v>138</v>
      </c>
      <c r="D43" s="325" t="s">
        <v>46</v>
      </c>
      <c r="E43" s="325" t="s">
        <v>505</v>
      </c>
      <c r="F43" s="325"/>
      <c r="G43" s="332">
        <f>G44+G46+G48</f>
        <v>6891.1999999999989</v>
      </c>
    </row>
    <row r="44" spans="1:11" ht="48">
      <c r="A44" s="258" t="s">
        <v>178</v>
      </c>
      <c r="B44" s="247" t="s">
        <v>338</v>
      </c>
      <c r="C44" s="248" t="s">
        <v>138</v>
      </c>
      <c r="D44" s="248" t="s">
        <v>46</v>
      </c>
      <c r="E44" s="248" t="s">
        <v>505</v>
      </c>
      <c r="F44" s="248" t="s">
        <v>334</v>
      </c>
      <c r="G44" s="260">
        <f>G45</f>
        <v>5726.0999999999995</v>
      </c>
    </row>
    <row r="45" spans="1:11" ht="24">
      <c r="A45" s="258" t="s">
        <v>343</v>
      </c>
      <c r="B45" s="247" t="s">
        <v>339</v>
      </c>
      <c r="C45" s="248" t="s">
        <v>138</v>
      </c>
      <c r="D45" s="248" t="s">
        <v>46</v>
      </c>
      <c r="E45" s="248" t="s">
        <v>505</v>
      </c>
      <c r="F45" s="248" t="s">
        <v>335</v>
      </c>
      <c r="G45" s="260">
        <f>5500.4+225.7</f>
        <v>5726.0999999999995</v>
      </c>
    </row>
    <row r="46" spans="1:11" ht="32.25" customHeight="1">
      <c r="A46" s="258" t="s">
        <v>307</v>
      </c>
      <c r="B46" s="256" t="s">
        <v>341</v>
      </c>
      <c r="C46" s="248" t="s">
        <v>138</v>
      </c>
      <c r="D46" s="248" t="s">
        <v>46</v>
      </c>
      <c r="E46" s="248" t="s">
        <v>505</v>
      </c>
      <c r="F46" s="248" t="s">
        <v>340</v>
      </c>
      <c r="G46" s="253">
        <f>G47</f>
        <v>1071.6329999999998</v>
      </c>
    </row>
    <row r="47" spans="1:11" ht="36">
      <c r="A47" s="258" t="s">
        <v>308</v>
      </c>
      <c r="B47" s="247" t="s">
        <v>306</v>
      </c>
      <c r="C47" s="248" t="s">
        <v>138</v>
      </c>
      <c r="D47" s="248" t="s">
        <v>46</v>
      </c>
      <c r="E47" s="248" t="s">
        <v>505</v>
      </c>
      <c r="F47" s="248" t="s">
        <v>253</v>
      </c>
      <c r="G47" s="253">
        <f>1015+100.1-43.467</f>
        <v>1071.6329999999998</v>
      </c>
    </row>
    <row r="48" spans="1:11" ht="21" customHeight="1">
      <c r="A48" s="258" t="s">
        <v>456</v>
      </c>
      <c r="B48" s="256" t="s">
        <v>346</v>
      </c>
      <c r="C48" s="384" t="s">
        <v>138</v>
      </c>
      <c r="D48" s="384" t="s">
        <v>46</v>
      </c>
      <c r="E48" s="248" t="s">
        <v>505</v>
      </c>
      <c r="F48" s="248" t="s">
        <v>345</v>
      </c>
      <c r="G48" s="253">
        <f>G50+G49</f>
        <v>93.466999999999999</v>
      </c>
    </row>
    <row r="49" spans="1:7" ht="21" customHeight="1">
      <c r="A49" s="258" t="s">
        <v>457</v>
      </c>
      <c r="B49" s="256" t="s">
        <v>594</v>
      </c>
      <c r="C49" s="384" t="s">
        <v>138</v>
      </c>
      <c r="D49" s="384" t="s">
        <v>46</v>
      </c>
      <c r="E49" s="248" t="s">
        <v>505</v>
      </c>
      <c r="F49" s="248" t="s">
        <v>596</v>
      </c>
      <c r="G49" s="253">
        <v>83.466999999999999</v>
      </c>
    </row>
    <row r="50" spans="1:7" ht="20.25" customHeight="1">
      <c r="A50" s="258" t="s">
        <v>595</v>
      </c>
      <c r="B50" s="385" t="s">
        <v>458</v>
      </c>
      <c r="C50" s="384" t="s">
        <v>138</v>
      </c>
      <c r="D50" s="384" t="s">
        <v>46</v>
      </c>
      <c r="E50" s="248" t="s">
        <v>505</v>
      </c>
      <c r="F50" s="248" t="s">
        <v>347</v>
      </c>
      <c r="G50" s="253">
        <f>50-40</f>
        <v>10</v>
      </c>
    </row>
    <row r="51" spans="1:7" ht="33" customHeight="1">
      <c r="A51" s="336" t="s">
        <v>242</v>
      </c>
      <c r="B51" s="453" t="s">
        <v>545</v>
      </c>
      <c r="C51" s="454" t="s">
        <v>138</v>
      </c>
      <c r="D51" s="454" t="s">
        <v>46</v>
      </c>
      <c r="E51" s="325" t="s">
        <v>548</v>
      </c>
      <c r="F51" s="325"/>
      <c r="G51" s="332">
        <f>G52</f>
        <v>572.20000000000005</v>
      </c>
    </row>
    <row r="52" spans="1:7" ht="20.25" customHeight="1">
      <c r="A52" s="258" t="s">
        <v>344</v>
      </c>
      <c r="B52" s="455" t="s">
        <v>546</v>
      </c>
      <c r="C52" s="384" t="s">
        <v>138</v>
      </c>
      <c r="D52" s="384" t="s">
        <v>46</v>
      </c>
      <c r="E52" s="248" t="s">
        <v>548</v>
      </c>
      <c r="F52" s="248" t="s">
        <v>334</v>
      </c>
      <c r="G52" s="253">
        <f>G53</f>
        <v>572.20000000000005</v>
      </c>
    </row>
    <row r="53" spans="1:7" ht="20.25" customHeight="1">
      <c r="A53" s="258" t="s">
        <v>354</v>
      </c>
      <c r="B53" s="456" t="s">
        <v>547</v>
      </c>
      <c r="C53" s="384" t="s">
        <v>138</v>
      </c>
      <c r="D53" s="384" t="s">
        <v>46</v>
      </c>
      <c r="E53" s="248" t="s">
        <v>548</v>
      </c>
      <c r="F53" s="248" t="s">
        <v>335</v>
      </c>
      <c r="G53" s="253">
        <v>572.20000000000005</v>
      </c>
    </row>
    <row r="54" spans="1:7" ht="48">
      <c r="A54" s="336" t="s">
        <v>573</v>
      </c>
      <c r="B54" s="337" t="s">
        <v>518</v>
      </c>
      <c r="C54" s="325" t="s">
        <v>138</v>
      </c>
      <c r="D54" s="325" t="s">
        <v>46</v>
      </c>
      <c r="E54" s="338" t="s">
        <v>519</v>
      </c>
      <c r="F54" s="325"/>
      <c r="G54" s="332">
        <f>G55</f>
        <v>833.19999999999993</v>
      </c>
    </row>
    <row r="55" spans="1:7" ht="28.5" customHeight="1">
      <c r="A55" s="258" t="s">
        <v>574</v>
      </c>
      <c r="B55" s="299" t="s">
        <v>176</v>
      </c>
      <c r="C55" s="248" t="s">
        <v>138</v>
      </c>
      <c r="D55" s="248" t="s">
        <v>46</v>
      </c>
      <c r="E55" s="257" t="s">
        <v>519</v>
      </c>
      <c r="F55" s="248"/>
      <c r="G55" s="253">
        <f>G56+G58</f>
        <v>833.19999999999993</v>
      </c>
    </row>
    <row r="56" spans="1:7" ht="57" customHeight="1">
      <c r="A56" s="258" t="s">
        <v>575</v>
      </c>
      <c r="B56" s="247" t="s">
        <v>338</v>
      </c>
      <c r="C56" s="248" t="s">
        <v>138</v>
      </c>
      <c r="D56" s="248" t="s">
        <v>46</v>
      </c>
      <c r="E56" s="257" t="s">
        <v>519</v>
      </c>
      <c r="F56" s="248" t="s">
        <v>334</v>
      </c>
      <c r="G56" s="253">
        <f>G57</f>
        <v>767.4</v>
      </c>
    </row>
    <row r="57" spans="1:7" ht="24">
      <c r="A57" s="258" t="s">
        <v>576</v>
      </c>
      <c r="B57" s="247" t="s">
        <v>339</v>
      </c>
      <c r="C57" s="248" t="s">
        <v>138</v>
      </c>
      <c r="D57" s="248" t="s">
        <v>46</v>
      </c>
      <c r="E57" s="257" t="s">
        <v>519</v>
      </c>
      <c r="F57" s="248" t="s">
        <v>335</v>
      </c>
      <c r="G57" s="253">
        <f>736.3+31.1</f>
        <v>767.4</v>
      </c>
    </row>
    <row r="58" spans="1:7" ht="26.25" customHeight="1">
      <c r="A58" s="258" t="s">
        <v>577</v>
      </c>
      <c r="B58" s="256" t="s">
        <v>341</v>
      </c>
      <c r="C58" s="248" t="s">
        <v>138</v>
      </c>
      <c r="D58" s="248" t="s">
        <v>46</v>
      </c>
      <c r="E58" s="257" t="s">
        <v>519</v>
      </c>
      <c r="F58" s="248" t="s">
        <v>340</v>
      </c>
      <c r="G58" s="253">
        <f>G59</f>
        <v>65.8</v>
      </c>
    </row>
    <row r="59" spans="1:7" ht="26.25" customHeight="1">
      <c r="A59" s="258" t="s">
        <v>578</v>
      </c>
      <c r="B59" s="247" t="s">
        <v>306</v>
      </c>
      <c r="C59" s="248" t="s">
        <v>138</v>
      </c>
      <c r="D59" s="248" t="s">
        <v>46</v>
      </c>
      <c r="E59" s="257" t="s">
        <v>519</v>
      </c>
      <c r="F59" s="248" t="s">
        <v>253</v>
      </c>
      <c r="G59" s="253">
        <v>65.8</v>
      </c>
    </row>
    <row r="60" spans="1:7">
      <c r="A60" s="344" t="s">
        <v>161</v>
      </c>
      <c r="B60" s="337" t="s">
        <v>305</v>
      </c>
      <c r="C60" s="325" t="s">
        <v>138</v>
      </c>
      <c r="D60" s="325" t="s">
        <v>182</v>
      </c>
      <c r="E60" s="325"/>
      <c r="F60" s="325"/>
      <c r="G60" s="332">
        <f t="shared" ref="G60" si="2">G61</f>
        <v>20</v>
      </c>
    </row>
    <row r="61" spans="1:7">
      <c r="A61" s="344" t="s">
        <v>177</v>
      </c>
      <c r="B61" s="330" t="s">
        <v>166</v>
      </c>
      <c r="C61" s="325" t="s">
        <v>138</v>
      </c>
      <c r="D61" s="338" t="s">
        <v>182</v>
      </c>
      <c r="E61" s="338" t="s">
        <v>463</v>
      </c>
      <c r="F61" s="338"/>
      <c r="G61" s="343">
        <f>G63</f>
        <v>20</v>
      </c>
    </row>
    <row r="62" spans="1:7" ht="18" customHeight="1">
      <c r="A62" s="346" t="s">
        <v>179</v>
      </c>
      <c r="B62" s="347" t="s">
        <v>346</v>
      </c>
      <c r="C62" s="248" t="s">
        <v>138</v>
      </c>
      <c r="D62" s="257" t="s">
        <v>182</v>
      </c>
      <c r="E62" s="257" t="s">
        <v>463</v>
      </c>
      <c r="F62" s="257" t="s">
        <v>345</v>
      </c>
      <c r="G62" s="253">
        <f>G63</f>
        <v>20</v>
      </c>
    </row>
    <row r="63" spans="1:7" ht="21.75" customHeight="1">
      <c r="A63" s="346" t="s">
        <v>353</v>
      </c>
      <c r="B63" s="247" t="s">
        <v>254</v>
      </c>
      <c r="C63" s="248" t="s">
        <v>138</v>
      </c>
      <c r="D63" s="257" t="s">
        <v>182</v>
      </c>
      <c r="E63" s="257" t="s">
        <v>463</v>
      </c>
      <c r="F63" s="257" t="s">
        <v>255</v>
      </c>
      <c r="G63" s="253">
        <v>20</v>
      </c>
    </row>
    <row r="64" spans="1:7" ht="17.25" customHeight="1">
      <c r="A64" s="336" t="s">
        <v>231</v>
      </c>
      <c r="B64" s="337" t="s">
        <v>30</v>
      </c>
      <c r="C64" s="325" t="s">
        <v>138</v>
      </c>
      <c r="D64" s="325" t="s">
        <v>183</v>
      </c>
      <c r="E64" s="325"/>
      <c r="F64" s="325"/>
      <c r="G64" s="332">
        <f>G68+G71+G74+G83+G80+G86+G65+G89+G77+G92</f>
        <v>2524.6</v>
      </c>
    </row>
    <row r="65" spans="1:7" ht="39" hidden="1" customHeight="1">
      <c r="A65" s="336" t="s">
        <v>414</v>
      </c>
      <c r="B65" s="337" t="s">
        <v>167</v>
      </c>
      <c r="C65" s="325" t="s">
        <v>138</v>
      </c>
      <c r="D65" s="325" t="s">
        <v>183</v>
      </c>
      <c r="E65" s="325" t="s">
        <v>467</v>
      </c>
      <c r="F65" s="325"/>
      <c r="G65" s="332">
        <f t="shared" ref="G65" si="3">G67</f>
        <v>0</v>
      </c>
    </row>
    <row r="66" spans="1:7" ht="35.25" hidden="1" customHeight="1">
      <c r="A66" s="261" t="s">
        <v>75</v>
      </c>
      <c r="B66" s="256" t="s">
        <v>341</v>
      </c>
      <c r="C66" s="248" t="s">
        <v>138</v>
      </c>
      <c r="D66" s="248" t="s">
        <v>183</v>
      </c>
      <c r="E66" s="248" t="s">
        <v>467</v>
      </c>
      <c r="F66" s="248" t="s">
        <v>340</v>
      </c>
      <c r="G66" s="253">
        <f>G67</f>
        <v>0</v>
      </c>
    </row>
    <row r="67" spans="1:7" ht="30.75" hidden="1" customHeight="1">
      <c r="A67" s="261" t="s">
        <v>355</v>
      </c>
      <c r="B67" s="247" t="s">
        <v>306</v>
      </c>
      <c r="C67" s="248" t="s">
        <v>138</v>
      </c>
      <c r="D67" s="248" t="s">
        <v>183</v>
      </c>
      <c r="E67" s="248" t="s">
        <v>467</v>
      </c>
      <c r="F67" s="248" t="s">
        <v>253</v>
      </c>
      <c r="G67" s="253"/>
    </row>
    <row r="68" spans="1:7" ht="22.5" customHeight="1">
      <c r="A68" s="336" t="s">
        <v>415</v>
      </c>
      <c r="B68" s="337" t="s">
        <v>396</v>
      </c>
      <c r="C68" s="325" t="s">
        <v>138</v>
      </c>
      <c r="D68" s="325" t="s">
        <v>183</v>
      </c>
      <c r="E68" s="325" t="s">
        <v>468</v>
      </c>
      <c r="F68" s="325"/>
      <c r="G68" s="332">
        <f t="shared" ref="G68" si="4">G70</f>
        <v>947.3</v>
      </c>
    </row>
    <row r="69" spans="1:7" ht="27" customHeight="1">
      <c r="A69" s="261" t="s">
        <v>416</v>
      </c>
      <c r="B69" s="256" t="s">
        <v>341</v>
      </c>
      <c r="C69" s="248" t="s">
        <v>138</v>
      </c>
      <c r="D69" s="248" t="s">
        <v>183</v>
      </c>
      <c r="E69" s="248" t="s">
        <v>468</v>
      </c>
      <c r="F69" s="248" t="s">
        <v>340</v>
      </c>
      <c r="G69" s="253">
        <f>G70</f>
        <v>947.3</v>
      </c>
    </row>
    <row r="70" spans="1:7" ht="36">
      <c r="A70" s="261" t="s">
        <v>417</v>
      </c>
      <c r="B70" s="247" t="s">
        <v>306</v>
      </c>
      <c r="C70" s="248" t="s">
        <v>138</v>
      </c>
      <c r="D70" s="248" t="s">
        <v>183</v>
      </c>
      <c r="E70" s="248" t="s">
        <v>468</v>
      </c>
      <c r="F70" s="248" t="s">
        <v>253</v>
      </c>
      <c r="G70" s="253">
        <f>1130.3-126-57</f>
        <v>947.3</v>
      </c>
    </row>
    <row r="71" spans="1:7" ht="50.25" customHeight="1">
      <c r="A71" s="336" t="s">
        <v>454</v>
      </c>
      <c r="B71" s="337" t="s">
        <v>395</v>
      </c>
      <c r="C71" s="325" t="s">
        <v>138</v>
      </c>
      <c r="D71" s="325" t="s">
        <v>183</v>
      </c>
      <c r="E71" s="325" t="s">
        <v>474</v>
      </c>
      <c r="F71" s="325"/>
      <c r="G71" s="332">
        <f t="shared" ref="G71" si="5">G73</f>
        <v>1274.8</v>
      </c>
    </row>
    <row r="72" spans="1:7" ht="27" customHeight="1">
      <c r="A72" s="261" t="s">
        <v>418</v>
      </c>
      <c r="B72" s="256" t="s">
        <v>341</v>
      </c>
      <c r="C72" s="248" t="s">
        <v>138</v>
      </c>
      <c r="D72" s="248" t="s">
        <v>183</v>
      </c>
      <c r="E72" s="248" t="s">
        <v>474</v>
      </c>
      <c r="F72" s="248" t="s">
        <v>340</v>
      </c>
      <c r="G72" s="253">
        <f>G73</f>
        <v>1274.8</v>
      </c>
    </row>
    <row r="73" spans="1:7" ht="30.75" customHeight="1">
      <c r="A73" s="261" t="s">
        <v>419</v>
      </c>
      <c r="B73" s="247" t="s">
        <v>306</v>
      </c>
      <c r="C73" s="248" t="s">
        <v>138</v>
      </c>
      <c r="D73" s="248" t="s">
        <v>183</v>
      </c>
      <c r="E73" s="248" t="s">
        <v>474</v>
      </c>
      <c r="F73" s="248" t="s">
        <v>253</v>
      </c>
      <c r="G73" s="253">
        <f>1394.8-120</f>
        <v>1274.8</v>
      </c>
    </row>
    <row r="74" spans="1:7" ht="48">
      <c r="A74" s="336" t="s">
        <v>420</v>
      </c>
      <c r="B74" s="337" t="s">
        <v>441</v>
      </c>
      <c r="C74" s="325" t="s">
        <v>138</v>
      </c>
      <c r="D74" s="325" t="s">
        <v>183</v>
      </c>
      <c r="E74" s="325" t="s">
        <v>469</v>
      </c>
      <c r="F74" s="325"/>
      <c r="G74" s="332">
        <f t="shared" ref="G74" si="6">G76</f>
        <v>35</v>
      </c>
    </row>
    <row r="75" spans="1:7" ht="30.75" customHeight="1">
      <c r="A75" s="261" t="s">
        <v>421</v>
      </c>
      <c r="B75" s="256" t="s">
        <v>341</v>
      </c>
      <c r="C75" s="248" t="s">
        <v>138</v>
      </c>
      <c r="D75" s="248" t="s">
        <v>183</v>
      </c>
      <c r="E75" s="248" t="s">
        <v>469</v>
      </c>
      <c r="F75" s="248" t="s">
        <v>340</v>
      </c>
      <c r="G75" s="253">
        <f>G76</f>
        <v>35</v>
      </c>
    </row>
    <row r="76" spans="1:7" ht="30" customHeight="1">
      <c r="A76" s="261" t="s">
        <v>422</v>
      </c>
      <c r="B76" s="247" t="s">
        <v>306</v>
      </c>
      <c r="C76" s="248" t="s">
        <v>138</v>
      </c>
      <c r="D76" s="248" t="s">
        <v>183</v>
      </c>
      <c r="E76" s="248" t="s">
        <v>469</v>
      </c>
      <c r="F76" s="248" t="s">
        <v>253</v>
      </c>
      <c r="G76" s="253">
        <v>35</v>
      </c>
    </row>
    <row r="77" spans="1:7" ht="30" hidden="1" customHeight="1">
      <c r="A77" s="336" t="s">
        <v>423</v>
      </c>
      <c r="B77" s="330" t="s">
        <v>535</v>
      </c>
      <c r="C77" s="325" t="s">
        <v>138</v>
      </c>
      <c r="D77" s="325" t="s">
        <v>183</v>
      </c>
      <c r="E77" s="325" t="s">
        <v>536</v>
      </c>
      <c r="F77" s="325"/>
      <c r="G77" s="332">
        <f>G78</f>
        <v>0</v>
      </c>
    </row>
    <row r="78" spans="1:7" ht="30" hidden="1" customHeight="1">
      <c r="A78" s="304" t="s">
        <v>424</v>
      </c>
      <c r="B78" s="256" t="s">
        <v>341</v>
      </c>
      <c r="C78" s="248" t="s">
        <v>138</v>
      </c>
      <c r="D78" s="248" t="s">
        <v>183</v>
      </c>
      <c r="E78" s="248" t="s">
        <v>536</v>
      </c>
      <c r="F78" s="248" t="s">
        <v>340</v>
      </c>
      <c r="G78" s="253">
        <f>G79</f>
        <v>0</v>
      </c>
    </row>
    <row r="79" spans="1:7" ht="30" hidden="1" customHeight="1">
      <c r="A79" s="304" t="s">
        <v>425</v>
      </c>
      <c r="B79" s="247" t="s">
        <v>306</v>
      </c>
      <c r="C79" s="248" t="s">
        <v>138</v>
      </c>
      <c r="D79" s="248" t="s">
        <v>183</v>
      </c>
      <c r="E79" s="248" t="s">
        <v>536</v>
      </c>
      <c r="F79" s="248" t="s">
        <v>253</v>
      </c>
      <c r="G79" s="253"/>
    </row>
    <row r="80" spans="1:7" ht="31.5" customHeight="1">
      <c r="A80" s="336" t="s">
        <v>442</v>
      </c>
      <c r="B80" s="337" t="s">
        <v>528</v>
      </c>
      <c r="C80" s="325" t="s">
        <v>138</v>
      </c>
      <c r="D80" s="325" t="s">
        <v>183</v>
      </c>
      <c r="E80" s="325" t="s">
        <v>472</v>
      </c>
      <c r="F80" s="325"/>
      <c r="G80" s="349">
        <f>G82</f>
        <v>12</v>
      </c>
    </row>
    <row r="81" spans="1:7" ht="30.75" customHeight="1">
      <c r="A81" s="261" t="s">
        <v>443</v>
      </c>
      <c r="B81" s="256" t="s">
        <v>341</v>
      </c>
      <c r="C81" s="281" t="s">
        <v>138</v>
      </c>
      <c r="D81" s="281" t="s">
        <v>183</v>
      </c>
      <c r="E81" s="248" t="s">
        <v>472</v>
      </c>
      <c r="F81" s="281" t="s">
        <v>340</v>
      </c>
      <c r="G81" s="253">
        <f>G82</f>
        <v>12</v>
      </c>
    </row>
    <row r="82" spans="1:7" ht="31.5" customHeight="1">
      <c r="A82" s="261" t="s">
        <v>444</v>
      </c>
      <c r="B82" s="247" t="s">
        <v>306</v>
      </c>
      <c r="C82" s="281" t="s">
        <v>138</v>
      </c>
      <c r="D82" s="281" t="s">
        <v>183</v>
      </c>
      <c r="E82" s="248" t="s">
        <v>472</v>
      </c>
      <c r="F82" s="281" t="s">
        <v>253</v>
      </c>
      <c r="G82" s="253">
        <v>12</v>
      </c>
    </row>
    <row r="83" spans="1:7" ht="51.75" customHeight="1">
      <c r="A83" s="336" t="s">
        <v>459</v>
      </c>
      <c r="B83" s="337" t="s">
        <v>455</v>
      </c>
      <c r="C83" s="325" t="s">
        <v>138</v>
      </c>
      <c r="D83" s="325" t="s">
        <v>183</v>
      </c>
      <c r="E83" s="325" t="s">
        <v>470</v>
      </c>
      <c r="F83" s="325"/>
      <c r="G83" s="332">
        <f>G85</f>
        <v>80</v>
      </c>
    </row>
    <row r="84" spans="1:7" ht="35.25" customHeight="1">
      <c r="A84" s="261" t="s">
        <v>460</v>
      </c>
      <c r="B84" s="256" t="s">
        <v>341</v>
      </c>
      <c r="C84" s="248" t="s">
        <v>138</v>
      </c>
      <c r="D84" s="248" t="s">
        <v>183</v>
      </c>
      <c r="E84" s="248" t="s">
        <v>470</v>
      </c>
      <c r="F84" s="248" t="s">
        <v>340</v>
      </c>
      <c r="G84" s="253">
        <f>G85</f>
        <v>80</v>
      </c>
    </row>
    <row r="85" spans="1:7" ht="27.75" customHeight="1">
      <c r="A85" s="261" t="s">
        <v>461</v>
      </c>
      <c r="B85" s="247" t="s">
        <v>306</v>
      </c>
      <c r="C85" s="248" t="s">
        <v>138</v>
      </c>
      <c r="D85" s="248" t="s">
        <v>183</v>
      </c>
      <c r="E85" s="248" t="s">
        <v>470</v>
      </c>
      <c r="F85" s="248" t="s">
        <v>253</v>
      </c>
      <c r="G85" s="253">
        <v>80</v>
      </c>
    </row>
    <row r="86" spans="1:7" ht="69" customHeight="1">
      <c r="A86" s="427" t="s">
        <v>524</v>
      </c>
      <c r="B86" s="337" t="s">
        <v>397</v>
      </c>
      <c r="C86" s="325" t="s">
        <v>138</v>
      </c>
      <c r="D86" s="325" t="s">
        <v>183</v>
      </c>
      <c r="E86" s="325" t="s">
        <v>473</v>
      </c>
      <c r="F86" s="325"/>
      <c r="G86" s="332">
        <f>G88</f>
        <v>6</v>
      </c>
    </row>
    <row r="87" spans="1:7" ht="26.25" customHeight="1">
      <c r="A87" s="428" t="s">
        <v>525</v>
      </c>
      <c r="B87" s="256" t="s">
        <v>341</v>
      </c>
      <c r="C87" s="248" t="s">
        <v>138</v>
      </c>
      <c r="D87" s="248" t="s">
        <v>183</v>
      </c>
      <c r="E87" s="248" t="s">
        <v>473</v>
      </c>
      <c r="F87" s="248" t="s">
        <v>340</v>
      </c>
      <c r="G87" s="253">
        <f>G88</f>
        <v>6</v>
      </c>
    </row>
    <row r="88" spans="1:7" ht="27.75" customHeight="1">
      <c r="A88" s="428" t="s">
        <v>526</v>
      </c>
      <c r="B88" s="247" t="s">
        <v>306</v>
      </c>
      <c r="C88" s="248" t="s">
        <v>138</v>
      </c>
      <c r="D88" s="248" t="s">
        <v>183</v>
      </c>
      <c r="E88" s="248" t="s">
        <v>473</v>
      </c>
      <c r="F88" s="248" t="s">
        <v>253</v>
      </c>
      <c r="G88" s="253">
        <v>6</v>
      </c>
    </row>
    <row r="89" spans="1:7" ht="48.75" customHeight="1">
      <c r="A89" s="427" t="s">
        <v>532</v>
      </c>
      <c r="B89" s="330" t="s">
        <v>527</v>
      </c>
      <c r="C89" s="325" t="s">
        <v>138</v>
      </c>
      <c r="D89" s="325" t="s">
        <v>183</v>
      </c>
      <c r="E89" s="325" t="s">
        <v>529</v>
      </c>
      <c r="F89" s="325" t="s">
        <v>253</v>
      </c>
      <c r="G89" s="332">
        <f>G90</f>
        <v>162.30000000000001</v>
      </c>
    </row>
    <row r="90" spans="1:7" ht="27.75" customHeight="1">
      <c r="A90" s="428" t="s">
        <v>533</v>
      </c>
      <c r="B90" s="256" t="s">
        <v>341</v>
      </c>
      <c r="C90" s="248" t="s">
        <v>138</v>
      </c>
      <c r="D90" s="248" t="s">
        <v>183</v>
      </c>
      <c r="E90" s="248" t="s">
        <v>529</v>
      </c>
      <c r="F90" s="248" t="s">
        <v>340</v>
      </c>
      <c r="G90" s="253">
        <f>G91</f>
        <v>162.30000000000001</v>
      </c>
    </row>
    <row r="91" spans="1:7" ht="27.75" customHeight="1">
      <c r="A91" s="428" t="s">
        <v>534</v>
      </c>
      <c r="B91" s="247" t="s">
        <v>306</v>
      </c>
      <c r="C91" s="248" t="s">
        <v>138</v>
      </c>
      <c r="D91" s="248" t="s">
        <v>183</v>
      </c>
      <c r="E91" s="248" t="s">
        <v>529</v>
      </c>
      <c r="F91" s="248" t="s">
        <v>253</v>
      </c>
      <c r="G91" s="253">
        <v>162.30000000000001</v>
      </c>
    </row>
    <row r="92" spans="1:7" ht="51" customHeight="1">
      <c r="A92" s="336" t="s">
        <v>589</v>
      </c>
      <c r="B92" s="337" t="s">
        <v>516</v>
      </c>
      <c r="C92" s="338" t="s">
        <v>138</v>
      </c>
      <c r="D92" s="338" t="s">
        <v>183</v>
      </c>
      <c r="E92" s="338" t="s">
        <v>517</v>
      </c>
      <c r="F92" s="338"/>
      <c r="G92" s="343">
        <f>G93</f>
        <v>7.2</v>
      </c>
    </row>
    <row r="93" spans="1:7" ht="25.5" customHeight="1">
      <c r="A93" s="258" t="s">
        <v>590</v>
      </c>
      <c r="B93" s="256" t="s">
        <v>341</v>
      </c>
      <c r="C93" s="248" t="s">
        <v>138</v>
      </c>
      <c r="D93" s="248" t="s">
        <v>183</v>
      </c>
      <c r="E93" s="257" t="s">
        <v>517</v>
      </c>
      <c r="F93" s="248" t="s">
        <v>340</v>
      </c>
      <c r="G93" s="253">
        <f>G94</f>
        <v>7.2</v>
      </c>
    </row>
    <row r="94" spans="1:7" ht="27.75" customHeight="1">
      <c r="A94" s="258" t="s">
        <v>591</v>
      </c>
      <c r="B94" s="247" t="s">
        <v>306</v>
      </c>
      <c r="C94" s="248" t="s">
        <v>138</v>
      </c>
      <c r="D94" s="248" t="s">
        <v>183</v>
      </c>
      <c r="E94" s="257" t="s">
        <v>517</v>
      </c>
      <c r="F94" s="248" t="s">
        <v>253</v>
      </c>
      <c r="G94" s="253">
        <v>7.2</v>
      </c>
    </row>
    <row r="95" spans="1:7" ht="28.5" customHeight="1" thickBot="1">
      <c r="A95" s="422" t="s">
        <v>50</v>
      </c>
      <c r="B95" s="423" t="s">
        <v>37</v>
      </c>
      <c r="C95" s="424" t="s">
        <v>138</v>
      </c>
      <c r="D95" s="424" t="s">
        <v>31</v>
      </c>
      <c r="E95" s="424"/>
      <c r="F95" s="424"/>
      <c r="G95" s="426">
        <f>G96</f>
        <v>46.5</v>
      </c>
    </row>
    <row r="96" spans="1:7" ht="39.75" customHeight="1">
      <c r="A96" s="355" t="s">
        <v>64</v>
      </c>
      <c r="B96" s="356" t="s">
        <v>180</v>
      </c>
      <c r="C96" s="324" t="s">
        <v>138</v>
      </c>
      <c r="D96" s="324" t="s">
        <v>21</v>
      </c>
      <c r="E96" s="324"/>
      <c r="F96" s="324"/>
      <c r="G96" s="328">
        <f>G97+G100</f>
        <v>46.5</v>
      </c>
    </row>
    <row r="97" spans="1:7" ht="100.5" hidden="1" customHeight="1">
      <c r="A97" s="340" t="s">
        <v>65</v>
      </c>
      <c r="B97" s="337" t="s">
        <v>404</v>
      </c>
      <c r="C97" s="325" t="s">
        <v>138</v>
      </c>
      <c r="D97" s="325" t="s">
        <v>21</v>
      </c>
      <c r="E97" s="365" t="s">
        <v>475</v>
      </c>
      <c r="F97" s="325"/>
      <c r="G97" s="332">
        <f>G98</f>
        <v>0</v>
      </c>
    </row>
    <row r="98" spans="1:7" ht="36" hidden="1" customHeight="1">
      <c r="A98" s="304" t="s">
        <v>168</v>
      </c>
      <c r="B98" s="256" t="s">
        <v>341</v>
      </c>
      <c r="C98" s="281" t="s">
        <v>138</v>
      </c>
      <c r="D98" s="281" t="s">
        <v>21</v>
      </c>
      <c r="E98" s="281" t="s">
        <v>475</v>
      </c>
      <c r="F98" s="281" t="s">
        <v>340</v>
      </c>
      <c r="G98" s="298">
        <f>G99</f>
        <v>0</v>
      </c>
    </row>
    <row r="99" spans="1:7" ht="35.25" hidden="1" customHeight="1">
      <c r="A99" s="304" t="s">
        <v>356</v>
      </c>
      <c r="B99" s="247" t="s">
        <v>306</v>
      </c>
      <c r="C99" s="281" t="s">
        <v>138</v>
      </c>
      <c r="D99" s="281" t="s">
        <v>21</v>
      </c>
      <c r="E99" s="281" t="s">
        <v>475</v>
      </c>
      <c r="F99" s="281" t="s">
        <v>253</v>
      </c>
      <c r="G99" s="298"/>
    </row>
    <row r="100" spans="1:7" ht="65.25" customHeight="1">
      <c r="A100" s="340" t="s">
        <v>374</v>
      </c>
      <c r="B100" s="337" t="s">
        <v>405</v>
      </c>
      <c r="C100" s="325" t="s">
        <v>138</v>
      </c>
      <c r="D100" s="325" t="s">
        <v>21</v>
      </c>
      <c r="E100" s="365" t="s">
        <v>476</v>
      </c>
      <c r="F100" s="325"/>
      <c r="G100" s="332">
        <f>G101</f>
        <v>46.5</v>
      </c>
    </row>
    <row r="101" spans="1:7" ht="33.75" customHeight="1">
      <c r="A101" s="304" t="s">
        <v>375</v>
      </c>
      <c r="B101" s="256" t="s">
        <v>341</v>
      </c>
      <c r="C101" s="281" t="s">
        <v>138</v>
      </c>
      <c r="D101" s="281" t="s">
        <v>21</v>
      </c>
      <c r="E101" s="281" t="s">
        <v>476</v>
      </c>
      <c r="F101" s="281" t="s">
        <v>340</v>
      </c>
      <c r="G101" s="298">
        <f>G102</f>
        <v>46.5</v>
      </c>
    </row>
    <row r="102" spans="1:7" ht="27.75" customHeight="1" thickBot="1">
      <c r="A102" s="304" t="s">
        <v>376</v>
      </c>
      <c r="B102" s="247" t="s">
        <v>306</v>
      </c>
      <c r="C102" s="281" t="s">
        <v>138</v>
      </c>
      <c r="D102" s="281" t="s">
        <v>21</v>
      </c>
      <c r="E102" s="281" t="s">
        <v>476</v>
      </c>
      <c r="F102" s="281" t="s">
        <v>253</v>
      </c>
      <c r="G102" s="298">
        <v>46.5</v>
      </c>
    </row>
    <row r="103" spans="1:7" ht="21" customHeight="1" thickBot="1">
      <c r="A103" s="350" t="s">
        <v>76</v>
      </c>
      <c r="B103" s="357" t="s">
        <v>313</v>
      </c>
      <c r="C103" s="352" t="s">
        <v>138</v>
      </c>
      <c r="D103" s="389" t="s">
        <v>314</v>
      </c>
      <c r="E103" s="392"/>
      <c r="F103" s="390"/>
      <c r="G103" s="354">
        <f>G104+G111+G115</f>
        <v>34019.9</v>
      </c>
    </row>
    <row r="104" spans="1:7" ht="15.75" customHeight="1">
      <c r="A104" s="458" t="s">
        <v>66</v>
      </c>
      <c r="B104" s="444" t="s">
        <v>402</v>
      </c>
      <c r="C104" s="461" t="s">
        <v>138</v>
      </c>
      <c r="D104" s="461" t="s">
        <v>399</v>
      </c>
      <c r="E104" s="324"/>
      <c r="F104" s="445"/>
      <c r="G104" s="447">
        <f>G108+G105</f>
        <v>140</v>
      </c>
    </row>
    <row r="105" spans="1:7" ht="15.75" customHeight="1">
      <c r="A105" s="427" t="s">
        <v>67</v>
      </c>
      <c r="B105" s="330" t="s">
        <v>552</v>
      </c>
      <c r="C105" s="362">
        <v>993</v>
      </c>
      <c r="D105" s="324" t="s">
        <v>399</v>
      </c>
      <c r="E105" s="324" t="s">
        <v>553</v>
      </c>
      <c r="F105" s="325"/>
      <c r="G105" s="332">
        <f>G106</f>
        <v>140</v>
      </c>
    </row>
    <row r="106" spans="1:7" ht="21" customHeight="1">
      <c r="A106" s="428" t="s">
        <v>140</v>
      </c>
      <c r="B106" s="256" t="s">
        <v>401</v>
      </c>
      <c r="C106" s="262">
        <v>993</v>
      </c>
      <c r="D106" s="248" t="s">
        <v>399</v>
      </c>
      <c r="E106" s="248" t="s">
        <v>553</v>
      </c>
      <c r="F106" s="248" t="s">
        <v>345</v>
      </c>
      <c r="G106" s="253">
        <f>G107</f>
        <v>140</v>
      </c>
    </row>
    <row r="107" spans="1:7" ht="43.5" customHeight="1" thickBot="1">
      <c r="A107" s="428" t="s">
        <v>357</v>
      </c>
      <c r="B107" s="247" t="s">
        <v>403</v>
      </c>
      <c r="C107" s="262">
        <v>993</v>
      </c>
      <c r="D107" s="248" t="s">
        <v>399</v>
      </c>
      <c r="E107" s="248" t="s">
        <v>553</v>
      </c>
      <c r="F107" s="248" t="s">
        <v>400</v>
      </c>
      <c r="G107" s="253">
        <v>140</v>
      </c>
    </row>
    <row r="108" spans="1:7" ht="36.75" hidden="1" thickBot="1">
      <c r="A108" s="355" t="s">
        <v>549</v>
      </c>
      <c r="B108" s="361" t="s">
        <v>530</v>
      </c>
      <c r="C108" s="362">
        <v>993</v>
      </c>
      <c r="D108" s="324" t="s">
        <v>399</v>
      </c>
      <c r="E108" s="324" t="s">
        <v>554</v>
      </c>
      <c r="F108" s="324"/>
      <c r="G108" s="328">
        <f>G109</f>
        <v>0</v>
      </c>
    </row>
    <row r="109" spans="1:7" ht="23.25" hidden="1" customHeight="1">
      <c r="A109" s="261" t="s">
        <v>550</v>
      </c>
      <c r="B109" s="256" t="s">
        <v>401</v>
      </c>
      <c r="C109" s="262">
        <v>993</v>
      </c>
      <c r="D109" s="248" t="s">
        <v>399</v>
      </c>
      <c r="E109" s="248" t="s">
        <v>554</v>
      </c>
      <c r="F109" s="248" t="s">
        <v>345</v>
      </c>
      <c r="G109" s="253">
        <f>G110</f>
        <v>0</v>
      </c>
    </row>
    <row r="110" spans="1:7" ht="38.25" hidden="1" customHeight="1" thickBot="1">
      <c r="A110" s="261" t="s">
        <v>551</v>
      </c>
      <c r="B110" s="247" t="s">
        <v>403</v>
      </c>
      <c r="C110" s="262">
        <v>993</v>
      </c>
      <c r="D110" s="248" t="s">
        <v>399</v>
      </c>
      <c r="E110" s="248" t="s">
        <v>554</v>
      </c>
      <c r="F110" s="248" t="s">
        <v>400</v>
      </c>
      <c r="G110" s="253"/>
    </row>
    <row r="111" spans="1:7" ht="21" customHeight="1" thickBot="1">
      <c r="A111" s="350" t="s">
        <v>279</v>
      </c>
      <c r="B111" s="351" t="s">
        <v>224</v>
      </c>
      <c r="C111" s="352" t="s">
        <v>138</v>
      </c>
      <c r="D111" s="352" t="s">
        <v>223</v>
      </c>
      <c r="E111" s="352"/>
      <c r="F111" s="352"/>
      <c r="G111" s="354">
        <f>G112</f>
        <v>33833.9</v>
      </c>
    </row>
    <row r="112" spans="1:7" ht="24">
      <c r="A112" s="355" t="s">
        <v>281</v>
      </c>
      <c r="B112" s="361" t="s">
        <v>257</v>
      </c>
      <c r="C112" s="362">
        <v>993</v>
      </c>
      <c r="D112" s="324" t="s">
        <v>223</v>
      </c>
      <c r="E112" s="325" t="s">
        <v>477</v>
      </c>
      <c r="F112" s="324"/>
      <c r="G112" s="328">
        <f>G114</f>
        <v>33833.9</v>
      </c>
    </row>
    <row r="113" spans="1:7" ht="29.25" customHeight="1">
      <c r="A113" s="261" t="s">
        <v>446</v>
      </c>
      <c r="B113" s="256" t="s">
        <v>341</v>
      </c>
      <c r="C113" s="262">
        <v>993</v>
      </c>
      <c r="D113" s="248" t="s">
        <v>223</v>
      </c>
      <c r="E113" s="248" t="s">
        <v>477</v>
      </c>
      <c r="F113" s="248" t="s">
        <v>340</v>
      </c>
      <c r="G113" s="253">
        <f>G114</f>
        <v>33833.9</v>
      </c>
    </row>
    <row r="114" spans="1:7" ht="27.75" customHeight="1" thickBot="1">
      <c r="A114" s="261" t="s">
        <v>447</v>
      </c>
      <c r="B114" s="247" t="s">
        <v>306</v>
      </c>
      <c r="C114" s="262">
        <v>993</v>
      </c>
      <c r="D114" s="248" t="s">
        <v>223</v>
      </c>
      <c r="E114" s="248" t="s">
        <v>477</v>
      </c>
      <c r="F114" s="248" t="s">
        <v>253</v>
      </c>
      <c r="G114" s="253">
        <f>34705-871.1</f>
        <v>33833.9</v>
      </c>
    </row>
    <row r="115" spans="1:7" ht="21" customHeight="1" thickBot="1">
      <c r="A115" s="350" t="s">
        <v>445</v>
      </c>
      <c r="B115" s="351" t="s">
        <v>452</v>
      </c>
      <c r="C115" s="352" t="s">
        <v>138</v>
      </c>
      <c r="D115" s="352" t="s">
        <v>451</v>
      </c>
      <c r="E115" s="352"/>
      <c r="F115" s="352"/>
      <c r="G115" s="354">
        <f>G116</f>
        <v>46</v>
      </c>
    </row>
    <row r="116" spans="1:7" ht="24">
      <c r="A116" s="355" t="s">
        <v>448</v>
      </c>
      <c r="B116" s="361" t="s">
        <v>453</v>
      </c>
      <c r="C116" s="362">
        <v>993</v>
      </c>
      <c r="D116" s="324" t="s">
        <v>451</v>
      </c>
      <c r="E116" s="325" t="s">
        <v>478</v>
      </c>
      <c r="F116" s="324"/>
      <c r="G116" s="328">
        <f>G117</f>
        <v>46</v>
      </c>
    </row>
    <row r="117" spans="1:7" ht="29.25" customHeight="1">
      <c r="A117" s="261" t="s">
        <v>449</v>
      </c>
      <c r="B117" s="256" t="s">
        <v>341</v>
      </c>
      <c r="C117" s="262">
        <v>993</v>
      </c>
      <c r="D117" s="248" t="s">
        <v>451</v>
      </c>
      <c r="E117" s="248" t="s">
        <v>478</v>
      </c>
      <c r="F117" s="248" t="s">
        <v>340</v>
      </c>
      <c r="G117" s="253">
        <f>G118</f>
        <v>46</v>
      </c>
    </row>
    <row r="118" spans="1:7" ht="27.75" customHeight="1" thickBot="1">
      <c r="A118" s="261" t="s">
        <v>450</v>
      </c>
      <c r="B118" s="247" t="s">
        <v>306</v>
      </c>
      <c r="C118" s="262">
        <v>993</v>
      </c>
      <c r="D118" s="248" t="s">
        <v>451</v>
      </c>
      <c r="E118" s="248" t="s">
        <v>478</v>
      </c>
      <c r="F118" s="248" t="s">
        <v>253</v>
      </c>
      <c r="G118" s="253">
        <v>46</v>
      </c>
    </row>
    <row r="119" spans="1:7" ht="13.5" thickBot="1">
      <c r="A119" s="350" t="s">
        <v>78</v>
      </c>
      <c r="B119" s="351" t="s">
        <v>32</v>
      </c>
      <c r="C119" s="352" t="s">
        <v>138</v>
      </c>
      <c r="D119" s="352" t="s">
        <v>33</v>
      </c>
      <c r="E119" s="352"/>
      <c r="F119" s="352"/>
      <c r="G119" s="354">
        <f>G120</f>
        <v>50593.4</v>
      </c>
    </row>
    <row r="120" spans="1:7" ht="13.5" thickBot="1">
      <c r="A120" s="350" t="s">
        <v>68</v>
      </c>
      <c r="B120" s="366" t="s">
        <v>322</v>
      </c>
      <c r="C120" s="352" t="s">
        <v>138</v>
      </c>
      <c r="D120" s="352" t="s">
        <v>80</v>
      </c>
      <c r="E120" s="352"/>
      <c r="F120" s="352"/>
      <c r="G120" s="354">
        <f>G121+G131+G141+G151</f>
        <v>50593.4</v>
      </c>
    </row>
    <row r="121" spans="1:7" ht="27.75" customHeight="1" thickBot="1">
      <c r="A121" s="458" t="s">
        <v>69</v>
      </c>
      <c r="B121" s="472" t="s">
        <v>407</v>
      </c>
      <c r="C121" s="445">
        <v>993</v>
      </c>
      <c r="D121" s="445" t="s">
        <v>80</v>
      </c>
      <c r="E121" s="445" t="s">
        <v>479</v>
      </c>
      <c r="F121" s="445"/>
      <c r="G121" s="447">
        <f>G122+G125+G128</f>
        <v>16391.2</v>
      </c>
    </row>
    <row r="122" spans="1:7" ht="43.5" customHeight="1">
      <c r="A122" s="473" t="s">
        <v>69</v>
      </c>
      <c r="B122" s="474" t="s">
        <v>258</v>
      </c>
      <c r="C122" s="388">
        <v>993</v>
      </c>
      <c r="D122" s="388" t="s">
        <v>80</v>
      </c>
      <c r="E122" s="388" t="s">
        <v>480</v>
      </c>
      <c r="F122" s="388"/>
      <c r="G122" s="477">
        <f>G123</f>
        <v>14779.5</v>
      </c>
    </row>
    <row r="123" spans="1:7" ht="33" customHeight="1">
      <c r="A123" s="261" t="s">
        <v>70</v>
      </c>
      <c r="B123" s="256" t="s">
        <v>341</v>
      </c>
      <c r="C123" s="248">
        <v>993</v>
      </c>
      <c r="D123" s="248" t="s">
        <v>80</v>
      </c>
      <c r="E123" s="248" t="s">
        <v>480</v>
      </c>
      <c r="F123" s="248" t="s">
        <v>340</v>
      </c>
      <c r="G123" s="253">
        <f>G124</f>
        <v>14779.5</v>
      </c>
    </row>
    <row r="124" spans="1:7" ht="27" customHeight="1">
      <c r="A124" s="261" t="s">
        <v>541</v>
      </c>
      <c r="B124" s="247" t="s">
        <v>306</v>
      </c>
      <c r="C124" s="248">
        <v>993</v>
      </c>
      <c r="D124" s="248" t="s">
        <v>80</v>
      </c>
      <c r="E124" s="248" t="s">
        <v>480</v>
      </c>
      <c r="F124" s="248" t="s">
        <v>253</v>
      </c>
      <c r="G124" s="253">
        <f>12706.2+1385.6+250+377.9+59.8</f>
        <v>14779.5</v>
      </c>
    </row>
    <row r="125" spans="1:7" ht="27" customHeight="1">
      <c r="A125" s="261" t="s">
        <v>259</v>
      </c>
      <c r="B125" s="432" t="s">
        <v>531</v>
      </c>
      <c r="C125" s="433" t="s">
        <v>138</v>
      </c>
      <c r="D125" s="434" t="s">
        <v>80</v>
      </c>
      <c r="E125" s="324" t="s">
        <v>542</v>
      </c>
      <c r="F125" s="434"/>
      <c r="G125" s="332">
        <f>G127</f>
        <v>1229.8</v>
      </c>
    </row>
    <row r="126" spans="1:7" ht="27" customHeight="1">
      <c r="A126" s="261" t="s">
        <v>260</v>
      </c>
      <c r="B126" s="435" t="s">
        <v>341</v>
      </c>
      <c r="C126" s="436" t="s">
        <v>138</v>
      </c>
      <c r="D126" s="437" t="s">
        <v>80</v>
      </c>
      <c r="E126" s="270" t="s">
        <v>542</v>
      </c>
      <c r="F126" s="438" t="s">
        <v>340</v>
      </c>
      <c r="G126" s="298">
        <f>G127</f>
        <v>1229.8</v>
      </c>
    </row>
    <row r="127" spans="1:7" ht="27" customHeight="1">
      <c r="A127" s="304" t="s">
        <v>323</v>
      </c>
      <c r="B127" s="462" t="s">
        <v>306</v>
      </c>
      <c r="C127" s="436" t="s">
        <v>138</v>
      </c>
      <c r="D127" s="437" t="s">
        <v>80</v>
      </c>
      <c r="E127" s="391" t="s">
        <v>542</v>
      </c>
      <c r="F127" s="437" t="s">
        <v>253</v>
      </c>
      <c r="G127" s="298">
        <f>229.3+1217-244.8+28.3</f>
        <v>1229.8</v>
      </c>
    </row>
    <row r="128" spans="1:7" ht="49.5" customHeight="1">
      <c r="A128" s="261" t="s">
        <v>261</v>
      </c>
      <c r="B128" s="330" t="s">
        <v>555</v>
      </c>
      <c r="C128" s="433" t="s">
        <v>138</v>
      </c>
      <c r="D128" s="434" t="s">
        <v>80</v>
      </c>
      <c r="E128" s="325" t="s">
        <v>556</v>
      </c>
      <c r="F128" s="438"/>
      <c r="G128" s="332">
        <f>G129</f>
        <v>381.9</v>
      </c>
    </row>
    <row r="129" spans="1:7" ht="27" customHeight="1">
      <c r="A129" s="261" t="s">
        <v>262</v>
      </c>
      <c r="B129" s="435" t="s">
        <v>341</v>
      </c>
      <c r="C129" s="466" t="s">
        <v>138</v>
      </c>
      <c r="D129" s="438" t="s">
        <v>80</v>
      </c>
      <c r="E129" s="248" t="s">
        <v>556</v>
      </c>
      <c r="F129" s="438" t="s">
        <v>340</v>
      </c>
      <c r="G129" s="253">
        <f>G130</f>
        <v>381.9</v>
      </c>
    </row>
    <row r="130" spans="1:7" ht="27" customHeight="1">
      <c r="A130" s="261" t="s">
        <v>326</v>
      </c>
      <c r="B130" s="247" t="s">
        <v>306</v>
      </c>
      <c r="C130" s="466" t="s">
        <v>138</v>
      </c>
      <c r="D130" s="438" t="s">
        <v>80</v>
      </c>
      <c r="E130" s="248" t="s">
        <v>556</v>
      </c>
      <c r="F130" s="438" t="s">
        <v>253</v>
      </c>
      <c r="G130" s="253">
        <f>245+55+30+51.9</f>
        <v>381.9</v>
      </c>
    </row>
    <row r="131" spans="1:7" ht="49.5" customHeight="1" thickBot="1">
      <c r="A131" s="422" t="s">
        <v>259</v>
      </c>
      <c r="B131" s="463" t="s">
        <v>263</v>
      </c>
      <c r="C131" s="424">
        <v>993</v>
      </c>
      <c r="D131" s="424" t="s">
        <v>80</v>
      </c>
      <c r="E131" s="424" t="s">
        <v>481</v>
      </c>
      <c r="F131" s="424"/>
      <c r="G131" s="426">
        <f>G132++G135+G138</f>
        <v>11515.7</v>
      </c>
    </row>
    <row r="132" spans="1:7" ht="17.25" customHeight="1">
      <c r="A132" s="267" t="s">
        <v>260</v>
      </c>
      <c r="B132" s="268" t="s">
        <v>264</v>
      </c>
      <c r="C132" s="269" t="s">
        <v>138</v>
      </c>
      <c r="D132" s="269" t="s">
        <v>80</v>
      </c>
      <c r="E132" s="248" t="s">
        <v>482</v>
      </c>
      <c r="F132" s="269"/>
      <c r="G132" s="273">
        <f>G133</f>
        <v>700</v>
      </c>
    </row>
    <row r="133" spans="1:7" ht="29.25" customHeight="1">
      <c r="A133" s="265" t="s">
        <v>323</v>
      </c>
      <c r="B133" s="256" t="s">
        <v>341</v>
      </c>
      <c r="C133" s="254" t="s">
        <v>138</v>
      </c>
      <c r="D133" s="254" t="s">
        <v>80</v>
      </c>
      <c r="E133" s="248" t="s">
        <v>482</v>
      </c>
      <c r="F133" s="254" t="s">
        <v>340</v>
      </c>
      <c r="G133" s="253">
        <f>G134</f>
        <v>700</v>
      </c>
    </row>
    <row r="134" spans="1:7" ht="28.5" customHeight="1">
      <c r="A134" s="265" t="s">
        <v>358</v>
      </c>
      <c r="B134" s="247" t="s">
        <v>306</v>
      </c>
      <c r="C134" s="254" t="s">
        <v>138</v>
      </c>
      <c r="D134" s="254" t="s">
        <v>80</v>
      </c>
      <c r="E134" s="270" t="s">
        <v>482</v>
      </c>
      <c r="F134" s="254" t="s">
        <v>253</v>
      </c>
      <c r="G134" s="253">
        <f>600+100</f>
        <v>700</v>
      </c>
    </row>
    <row r="135" spans="1:7" ht="24">
      <c r="A135" s="265" t="s">
        <v>324</v>
      </c>
      <c r="B135" s="255" t="s">
        <v>81</v>
      </c>
      <c r="C135" s="274" t="s">
        <v>138</v>
      </c>
      <c r="D135" s="254" t="s">
        <v>80</v>
      </c>
      <c r="E135" s="270" t="s">
        <v>483</v>
      </c>
      <c r="F135" s="254"/>
      <c r="G135" s="275">
        <f>G136</f>
        <v>899.7</v>
      </c>
    </row>
    <row r="136" spans="1:7" ht="29.25" customHeight="1">
      <c r="A136" s="265" t="s">
        <v>325</v>
      </c>
      <c r="B136" s="256" t="s">
        <v>341</v>
      </c>
      <c r="C136" s="274" t="s">
        <v>138</v>
      </c>
      <c r="D136" s="254" t="s">
        <v>80</v>
      </c>
      <c r="E136" s="270" t="s">
        <v>483</v>
      </c>
      <c r="F136" s="254" t="s">
        <v>340</v>
      </c>
      <c r="G136" s="275">
        <f>G137</f>
        <v>899.7</v>
      </c>
    </row>
    <row r="137" spans="1:7" ht="25.5" customHeight="1">
      <c r="A137" s="265" t="s">
        <v>359</v>
      </c>
      <c r="B137" s="247" t="s">
        <v>306</v>
      </c>
      <c r="C137" s="274" t="s">
        <v>138</v>
      </c>
      <c r="D137" s="254" t="s">
        <v>80</v>
      </c>
      <c r="E137" s="270" t="s">
        <v>483</v>
      </c>
      <c r="F137" s="254" t="s">
        <v>253</v>
      </c>
      <c r="G137" s="275">
        <f>750+149.7</f>
        <v>899.7</v>
      </c>
    </row>
    <row r="138" spans="1:7" ht="21" customHeight="1">
      <c r="A138" s="265" t="s">
        <v>426</v>
      </c>
      <c r="B138" s="276" t="s">
        <v>585</v>
      </c>
      <c r="C138" s="277">
        <v>993</v>
      </c>
      <c r="D138" s="254" t="s">
        <v>80</v>
      </c>
      <c r="E138" s="270" t="s">
        <v>484</v>
      </c>
      <c r="F138" s="254"/>
      <c r="G138" s="253">
        <f>G139</f>
        <v>9916</v>
      </c>
    </row>
    <row r="139" spans="1:7" ht="27" customHeight="1">
      <c r="A139" s="278" t="s">
        <v>427</v>
      </c>
      <c r="B139" s="256" t="s">
        <v>341</v>
      </c>
      <c r="C139" s="279">
        <v>993</v>
      </c>
      <c r="D139" s="280" t="s">
        <v>80</v>
      </c>
      <c r="E139" s="270" t="s">
        <v>484</v>
      </c>
      <c r="F139" s="254" t="s">
        <v>340</v>
      </c>
      <c r="G139" s="253">
        <f>G140</f>
        <v>9916</v>
      </c>
    </row>
    <row r="140" spans="1:7" ht="24" customHeight="1" thickBot="1">
      <c r="A140" s="278" t="s">
        <v>428</v>
      </c>
      <c r="B140" s="247" t="s">
        <v>306</v>
      </c>
      <c r="C140" s="279">
        <v>993</v>
      </c>
      <c r="D140" s="280" t="s">
        <v>80</v>
      </c>
      <c r="E140" s="270" t="s">
        <v>484</v>
      </c>
      <c r="F140" s="254" t="s">
        <v>253</v>
      </c>
      <c r="G140" s="253">
        <f>9450+800+13-347</f>
        <v>9916</v>
      </c>
    </row>
    <row r="141" spans="1:7" ht="18.75" customHeight="1" thickBot="1">
      <c r="A141" s="350" t="s">
        <v>261</v>
      </c>
      <c r="B141" s="363" t="s">
        <v>265</v>
      </c>
      <c r="C141" s="352">
        <v>993</v>
      </c>
      <c r="D141" s="352" t="s">
        <v>80</v>
      </c>
      <c r="E141" s="324" t="s">
        <v>488</v>
      </c>
      <c r="F141" s="352"/>
      <c r="G141" s="354">
        <f>G142+G145+G148</f>
        <v>550</v>
      </c>
    </row>
    <row r="142" spans="1:7" ht="24" hidden="1">
      <c r="A142" s="285" t="s">
        <v>262</v>
      </c>
      <c r="B142" s="286" t="s">
        <v>266</v>
      </c>
      <c r="C142" s="287" t="s">
        <v>138</v>
      </c>
      <c r="D142" s="269" t="s">
        <v>80</v>
      </c>
      <c r="E142" s="270" t="s">
        <v>485</v>
      </c>
      <c r="F142" s="269"/>
      <c r="G142" s="273">
        <f t="shared" ref="G142" si="7">G144</f>
        <v>0</v>
      </c>
    </row>
    <row r="143" spans="1:7" ht="28.5" hidden="1" customHeight="1">
      <c r="A143" s="265" t="s">
        <v>326</v>
      </c>
      <c r="B143" s="256" t="s">
        <v>341</v>
      </c>
      <c r="C143" s="287" t="s">
        <v>138</v>
      </c>
      <c r="D143" s="269" t="s">
        <v>80</v>
      </c>
      <c r="E143" s="270" t="s">
        <v>485</v>
      </c>
      <c r="F143" s="269" t="s">
        <v>340</v>
      </c>
      <c r="G143" s="253">
        <f>G144</f>
        <v>0</v>
      </c>
    </row>
    <row r="144" spans="1:7" ht="30" hidden="1" customHeight="1">
      <c r="A144" s="290" t="s">
        <v>360</v>
      </c>
      <c r="B144" s="247" t="s">
        <v>306</v>
      </c>
      <c r="C144" s="287" t="s">
        <v>138</v>
      </c>
      <c r="D144" s="269" t="s">
        <v>80</v>
      </c>
      <c r="E144" s="270" t="s">
        <v>485</v>
      </c>
      <c r="F144" s="269" t="s">
        <v>253</v>
      </c>
      <c r="G144" s="253">
        <v>0</v>
      </c>
    </row>
    <row r="145" spans="1:7" ht="29.25" customHeight="1">
      <c r="A145" s="278" t="s">
        <v>327</v>
      </c>
      <c r="B145" s="291" t="s">
        <v>408</v>
      </c>
      <c r="C145" s="292" t="s">
        <v>138</v>
      </c>
      <c r="D145" s="280" t="s">
        <v>80</v>
      </c>
      <c r="E145" s="270" t="s">
        <v>486</v>
      </c>
      <c r="F145" s="280"/>
      <c r="G145" s="293">
        <f>G147</f>
        <v>500</v>
      </c>
    </row>
    <row r="146" spans="1:7" ht="29.25" customHeight="1">
      <c r="A146" s="278" t="s">
        <v>328</v>
      </c>
      <c r="B146" s="256" t="s">
        <v>341</v>
      </c>
      <c r="C146" s="292" t="s">
        <v>138</v>
      </c>
      <c r="D146" s="280" t="s">
        <v>80</v>
      </c>
      <c r="E146" s="270" t="s">
        <v>486</v>
      </c>
      <c r="F146" s="280" t="s">
        <v>340</v>
      </c>
      <c r="G146" s="253">
        <f>G147</f>
        <v>500</v>
      </c>
    </row>
    <row r="147" spans="1:7" ht="27" customHeight="1">
      <c r="A147" s="278" t="s">
        <v>361</v>
      </c>
      <c r="B147" s="247" t="s">
        <v>306</v>
      </c>
      <c r="C147" s="292" t="s">
        <v>138</v>
      </c>
      <c r="D147" s="280" t="s">
        <v>80</v>
      </c>
      <c r="E147" s="270" t="s">
        <v>486</v>
      </c>
      <c r="F147" s="280" t="s">
        <v>253</v>
      </c>
      <c r="G147" s="253">
        <v>500</v>
      </c>
    </row>
    <row r="148" spans="1:7" ht="29.25" customHeight="1">
      <c r="A148" s="278" t="s">
        <v>262</v>
      </c>
      <c r="B148" s="291" t="s">
        <v>462</v>
      </c>
      <c r="C148" s="292" t="s">
        <v>138</v>
      </c>
      <c r="D148" s="280" t="s">
        <v>80</v>
      </c>
      <c r="E148" s="270" t="s">
        <v>487</v>
      </c>
      <c r="F148" s="280"/>
      <c r="G148" s="293">
        <f>G150</f>
        <v>50</v>
      </c>
    </row>
    <row r="149" spans="1:7" ht="27" customHeight="1">
      <c r="A149" s="278" t="s">
        <v>326</v>
      </c>
      <c r="B149" s="256" t="s">
        <v>341</v>
      </c>
      <c r="C149" s="292" t="s">
        <v>138</v>
      </c>
      <c r="D149" s="280" t="s">
        <v>80</v>
      </c>
      <c r="E149" s="270" t="s">
        <v>487</v>
      </c>
      <c r="F149" s="280" t="s">
        <v>340</v>
      </c>
      <c r="G149" s="253">
        <f>G150</f>
        <v>50</v>
      </c>
    </row>
    <row r="150" spans="1:7" ht="27" customHeight="1" thickBot="1">
      <c r="A150" s="278" t="s">
        <v>360</v>
      </c>
      <c r="B150" s="247" t="s">
        <v>306</v>
      </c>
      <c r="C150" s="292" t="s">
        <v>138</v>
      </c>
      <c r="D150" s="280" t="s">
        <v>80</v>
      </c>
      <c r="E150" s="391" t="s">
        <v>487</v>
      </c>
      <c r="F150" s="280" t="s">
        <v>253</v>
      </c>
      <c r="G150" s="253">
        <v>50</v>
      </c>
    </row>
    <row r="151" spans="1:7" ht="13.5" thickBot="1">
      <c r="A151" s="350" t="s">
        <v>429</v>
      </c>
      <c r="B151" s="363" t="s">
        <v>267</v>
      </c>
      <c r="C151" s="352">
        <v>993</v>
      </c>
      <c r="D151" s="389" t="s">
        <v>80</v>
      </c>
      <c r="E151" s="392" t="s">
        <v>492</v>
      </c>
      <c r="F151" s="390"/>
      <c r="G151" s="354">
        <f>G152+G155+G158+G161</f>
        <v>22136.5</v>
      </c>
    </row>
    <row r="152" spans="1:7" ht="24">
      <c r="A152" s="285" t="s">
        <v>430</v>
      </c>
      <c r="B152" s="286" t="s">
        <v>409</v>
      </c>
      <c r="C152" s="287" t="s">
        <v>138</v>
      </c>
      <c r="D152" s="269" t="s">
        <v>80</v>
      </c>
      <c r="E152" s="270" t="s">
        <v>489</v>
      </c>
      <c r="F152" s="269"/>
      <c r="G152" s="296">
        <f>G154</f>
        <v>16024.9</v>
      </c>
    </row>
    <row r="153" spans="1:7" ht="22.5" customHeight="1">
      <c r="A153" s="265" t="s">
        <v>431</v>
      </c>
      <c r="B153" s="256" t="s">
        <v>341</v>
      </c>
      <c r="C153" s="274" t="s">
        <v>138</v>
      </c>
      <c r="D153" s="254" t="s">
        <v>80</v>
      </c>
      <c r="E153" s="270" t="s">
        <v>489</v>
      </c>
      <c r="F153" s="254" t="s">
        <v>340</v>
      </c>
      <c r="G153" s="253">
        <f>G154</f>
        <v>16024.9</v>
      </c>
    </row>
    <row r="154" spans="1:7" ht="26.25" customHeight="1">
      <c r="A154" s="265" t="s">
        <v>432</v>
      </c>
      <c r="B154" s="247" t="s">
        <v>306</v>
      </c>
      <c r="C154" s="274" t="s">
        <v>138</v>
      </c>
      <c r="D154" s="254" t="s">
        <v>80</v>
      </c>
      <c r="E154" s="270" t="s">
        <v>489</v>
      </c>
      <c r="F154" s="254" t="s">
        <v>253</v>
      </c>
      <c r="G154" s="253">
        <f>13976+490.5+1800-23.2-218.4</f>
        <v>16024.9</v>
      </c>
    </row>
    <row r="155" spans="1:7" ht="18" customHeight="1">
      <c r="A155" s="265" t="s">
        <v>433</v>
      </c>
      <c r="B155" s="256" t="s">
        <v>410</v>
      </c>
      <c r="C155" s="274" t="s">
        <v>138</v>
      </c>
      <c r="D155" s="254" t="s">
        <v>80</v>
      </c>
      <c r="E155" s="270" t="s">
        <v>490</v>
      </c>
      <c r="F155" s="254"/>
      <c r="G155" s="253">
        <f t="shared" ref="G155" si="8">G157</f>
        <v>4308.6000000000004</v>
      </c>
    </row>
    <row r="156" spans="1:7" ht="26.25" customHeight="1">
      <c r="A156" s="265" t="s">
        <v>434</v>
      </c>
      <c r="B156" s="256" t="s">
        <v>341</v>
      </c>
      <c r="C156" s="274" t="s">
        <v>138</v>
      </c>
      <c r="D156" s="254" t="s">
        <v>80</v>
      </c>
      <c r="E156" s="270" t="s">
        <v>490</v>
      </c>
      <c r="F156" s="254" t="s">
        <v>340</v>
      </c>
      <c r="G156" s="253">
        <f>G157</f>
        <v>4308.6000000000004</v>
      </c>
    </row>
    <row r="157" spans="1:7" ht="27" customHeight="1">
      <c r="A157" s="265" t="s">
        <v>435</v>
      </c>
      <c r="B157" s="247" t="s">
        <v>306</v>
      </c>
      <c r="C157" s="274" t="s">
        <v>138</v>
      </c>
      <c r="D157" s="254" t="s">
        <v>80</v>
      </c>
      <c r="E157" s="270" t="s">
        <v>490</v>
      </c>
      <c r="F157" s="254" t="s">
        <v>253</v>
      </c>
      <c r="G157" s="253">
        <f>3080+1027.1-22.6+224.1</f>
        <v>4308.6000000000004</v>
      </c>
    </row>
    <row r="158" spans="1:7" ht="21" customHeight="1">
      <c r="A158" s="265" t="s">
        <v>436</v>
      </c>
      <c r="B158" s="256" t="s">
        <v>82</v>
      </c>
      <c r="C158" s="274" t="s">
        <v>138</v>
      </c>
      <c r="D158" s="254" t="s">
        <v>80</v>
      </c>
      <c r="E158" s="270" t="s">
        <v>491</v>
      </c>
      <c r="F158" s="254"/>
      <c r="G158" s="253">
        <f>G160</f>
        <v>1500</v>
      </c>
    </row>
    <row r="159" spans="1:7" ht="24.75" customHeight="1">
      <c r="A159" s="278" t="s">
        <v>437</v>
      </c>
      <c r="B159" s="256" t="s">
        <v>341</v>
      </c>
      <c r="C159" s="292" t="s">
        <v>138</v>
      </c>
      <c r="D159" s="280" t="s">
        <v>80</v>
      </c>
      <c r="E159" s="270" t="s">
        <v>491</v>
      </c>
      <c r="F159" s="254" t="s">
        <v>340</v>
      </c>
      <c r="G159" s="298">
        <f>G160</f>
        <v>1500</v>
      </c>
    </row>
    <row r="160" spans="1:7" ht="27" customHeight="1">
      <c r="A160" s="278" t="s">
        <v>438</v>
      </c>
      <c r="B160" s="462" t="s">
        <v>306</v>
      </c>
      <c r="C160" s="292" t="s">
        <v>138</v>
      </c>
      <c r="D160" s="280" t="s">
        <v>80</v>
      </c>
      <c r="E160" s="248" t="s">
        <v>491</v>
      </c>
      <c r="F160" s="280" t="s">
        <v>253</v>
      </c>
      <c r="G160" s="298">
        <v>1500</v>
      </c>
    </row>
    <row r="161" spans="1:17" ht="27" customHeight="1">
      <c r="A161" s="513" t="s">
        <v>580</v>
      </c>
      <c r="B161" s="247" t="s">
        <v>583</v>
      </c>
      <c r="C161" s="292" t="s">
        <v>138</v>
      </c>
      <c r="D161" s="280" t="s">
        <v>80</v>
      </c>
      <c r="E161" s="248" t="s">
        <v>584</v>
      </c>
      <c r="F161" s="280"/>
      <c r="G161" s="386">
        <f>G162</f>
        <v>303</v>
      </c>
    </row>
    <row r="162" spans="1:17" ht="27" customHeight="1">
      <c r="A162" s="513" t="s">
        <v>581</v>
      </c>
      <c r="B162" s="291" t="s">
        <v>341</v>
      </c>
      <c r="C162" s="292" t="s">
        <v>138</v>
      </c>
      <c r="D162" s="280" t="s">
        <v>80</v>
      </c>
      <c r="E162" s="248" t="s">
        <v>584</v>
      </c>
      <c r="F162" s="280" t="s">
        <v>340</v>
      </c>
      <c r="G162" s="514">
        <f>G163</f>
        <v>303</v>
      </c>
    </row>
    <row r="163" spans="1:17" ht="27" customHeight="1">
      <c r="A163" s="513" t="s">
        <v>582</v>
      </c>
      <c r="B163" s="247" t="s">
        <v>306</v>
      </c>
      <c r="C163" s="274" t="s">
        <v>138</v>
      </c>
      <c r="D163" s="254" t="s">
        <v>80</v>
      </c>
      <c r="E163" s="248" t="s">
        <v>584</v>
      </c>
      <c r="F163" s="254" t="s">
        <v>253</v>
      </c>
      <c r="G163" s="386">
        <v>303</v>
      </c>
    </row>
    <row r="164" spans="1:17" ht="13.5" thickBot="1">
      <c r="A164" s="422" t="s">
        <v>42</v>
      </c>
      <c r="B164" s="423" t="s">
        <v>34</v>
      </c>
      <c r="C164" s="424" t="s">
        <v>138</v>
      </c>
      <c r="D164" s="424" t="s">
        <v>22</v>
      </c>
      <c r="E164" s="424"/>
      <c r="F164" s="424"/>
      <c r="G164" s="426">
        <f>G169+G165</f>
        <v>903.09999999999991</v>
      </c>
    </row>
    <row r="165" spans="1:17" ht="24.75" customHeight="1">
      <c r="A165" s="355" t="s">
        <v>169</v>
      </c>
      <c r="B165" s="356" t="s">
        <v>330</v>
      </c>
      <c r="C165" s="324" t="s">
        <v>138</v>
      </c>
      <c r="D165" s="324" t="s">
        <v>329</v>
      </c>
      <c r="E165" s="324"/>
      <c r="F165" s="324"/>
      <c r="G165" s="328">
        <f>G166</f>
        <v>61.8</v>
      </c>
    </row>
    <row r="166" spans="1:17" ht="84" customHeight="1">
      <c r="A166" s="340" t="s">
        <v>79</v>
      </c>
      <c r="B166" s="337" t="s">
        <v>406</v>
      </c>
      <c r="C166" s="325" t="s">
        <v>138</v>
      </c>
      <c r="D166" s="325" t="s">
        <v>329</v>
      </c>
      <c r="E166" s="325" t="s">
        <v>493</v>
      </c>
      <c r="F166" s="325"/>
      <c r="G166" s="332">
        <f>G168</f>
        <v>61.8</v>
      </c>
    </row>
    <row r="167" spans="1:17" ht="25.5" customHeight="1">
      <c r="A167" s="261" t="s">
        <v>151</v>
      </c>
      <c r="B167" s="256" t="s">
        <v>341</v>
      </c>
      <c r="C167" s="248" t="s">
        <v>138</v>
      </c>
      <c r="D167" s="248" t="s">
        <v>329</v>
      </c>
      <c r="E167" s="248" t="s">
        <v>493</v>
      </c>
      <c r="F167" s="248" t="s">
        <v>340</v>
      </c>
      <c r="G167" s="298">
        <f>G168</f>
        <v>61.8</v>
      </c>
    </row>
    <row r="168" spans="1:17" ht="26.25" customHeight="1">
      <c r="A168" s="261" t="s">
        <v>362</v>
      </c>
      <c r="B168" s="247" t="s">
        <v>306</v>
      </c>
      <c r="C168" s="248" t="s">
        <v>138</v>
      </c>
      <c r="D168" s="248" t="s">
        <v>329</v>
      </c>
      <c r="E168" s="248" t="s">
        <v>493</v>
      </c>
      <c r="F168" s="248" t="s">
        <v>253</v>
      </c>
      <c r="G168" s="298">
        <v>61.8</v>
      </c>
    </row>
    <row r="169" spans="1:17" ht="18.75" customHeight="1">
      <c r="A169" s="355" t="s">
        <v>331</v>
      </c>
      <c r="B169" s="356" t="s">
        <v>523</v>
      </c>
      <c r="C169" s="324" t="s">
        <v>138</v>
      </c>
      <c r="D169" s="324" t="s">
        <v>23</v>
      </c>
      <c r="E169" s="324"/>
      <c r="F169" s="325"/>
      <c r="G169" s="367">
        <f>G173+G170</f>
        <v>841.3</v>
      </c>
    </row>
    <row r="170" spans="1:17" ht="24">
      <c r="A170" s="340" t="s">
        <v>332</v>
      </c>
      <c r="B170" s="337" t="s">
        <v>557</v>
      </c>
      <c r="C170" s="325" t="s">
        <v>138</v>
      </c>
      <c r="D170" s="325" t="s">
        <v>23</v>
      </c>
      <c r="E170" s="325" t="s">
        <v>558</v>
      </c>
      <c r="F170" s="325"/>
      <c r="G170" s="332">
        <f t="shared" ref="G170" si="9">G172</f>
        <v>738.8</v>
      </c>
      <c r="O170" s="311"/>
      <c r="Q170" s="470"/>
    </row>
    <row r="171" spans="1:17" ht="30" customHeight="1">
      <c r="A171" s="261" t="s">
        <v>333</v>
      </c>
      <c r="B171" s="435" t="s">
        <v>341</v>
      </c>
      <c r="C171" s="248" t="s">
        <v>138</v>
      </c>
      <c r="D171" s="248" t="s">
        <v>23</v>
      </c>
      <c r="E171" s="248" t="s">
        <v>558</v>
      </c>
      <c r="F171" s="248" t="s">
        <v>340</v>
      </c>
      <c r="G171" s="298">
        <f>G172</f>
        <v>738.8</v>
      </c>
      <c r="O171" s="311"/>
      <c r="Q171" s="470"/>
    </row>
    <row r="172" spans="1:17" ht="27.75" customHeight="1">
      <c r="A172" s="261" t="s">
        <v>363</v>
      </c>
      <c r="B172" s="247" t="s">
        <v>306</v>
      </c>
      <c r="C172" s="248" t="s">
        <v>138</v>
      </c>
      <c r="D172" s="248" t="s">
        <v>23</v>
      </c>
      <c r="E172" s="248" t="s">
        <v>558</v>
      </c>
      <c r="F172" s="248" t="s">
        <v>253</v>
      </c>
      <c r="G172" s="298">
        <f>720.8+18</f>
        <v>738.8</v>
      </c>
      <c r="O172" s="311"/>
      <c r="Q172" s="470"/>
    </row>
    <row r="173" spans="1:17" ht="50.25" customHeight="1">
      <c r="A173" s="340" t="s">
        <v>559</v>
      </c>
      <c r="B173" s="368" t="s">
        <v>411</v>
      </c>
      <c r="C173" s="325" t="s">
        <v>138</v>
      </c>
      <c r="D173" s="325" t="s">
        <v>23</v>
      </c>
      <c r="E173" s="325" t="s">
        <v>514</v>
      </c>
      <c r="F173" s="325"/>
      <c r="G173" s="332">
        <f>G175</f>
        <v>102.5</v>
      </c>
    </row>
    <row r="174" spans="1:17" ht="32.25" customHeight="1">
      <c r="A174" s="304" t="s">
        <v>560</v>
      </c>
      <c r="B174" s="256" t="s">
        <v>341</v>
      </c>
      <c r="C174" s="305">
        <v>993</v>
      </c>
      <c r="D174" s="281" t="s">
        <v>23</v>
      </c>
      <c r="E174" s="248" t="s">
        <v>514</v>
      </c>
      <c r="F174" s="248" t="s">
        <v>340</v>
      </c>
      <c r="G174" s="298">
        <f>G175</f>
        <v>102.5</v>
      </c>
    </row>
    <row r="175" spans="1:17" ht="27.75" customHeight="1" thickBot="1">
      <c r="A175" s="304" t="s">
        <v>561</v>
      </c>
      <c r="B175" s="247" t="s">
        <v>306</v>
      </c>
      <c r="C175" s="305">
        <v>993</v>
      </c>
      <c r="D175" s="281" t="s">
        <v>23</v>
      </c>
      <c r="E175" s="248" t="s">
        <v>514</v>
      </c>
      <c r="F175" s="248" t="s">
        <v>253</v>
      </c>
      <c r="G175" s="298">
        <f>98+4.5</f>
        <v>102.5</v>
      </c>
    </row>
    <row r="176" spans="1:17" ht="13.5" thickBot="1">
      <c r="A176" s="350" t="s">
        <v>48</v>
      </c>
      <c r="B176" s="351" t="s">
        <v>208</v>
      </c>
      <c r="C176" s="352" t="s">
        <v>138</v>
      </c>
      <c r="D176" s="352" t="s">
        <v>24</v>
      </c>
      <c r="E176" s="352"/>
      <c r="F176" s="352"/>
      <c r="G176" s="354">
        <f>G177+G181</f>
        <v>8038.5999999999995</v>
      </c>
    </row>
    <row r="177" spans="1:7">
      <c r="A177" s="355" t="s">
        <v>10</v>
      </c>
      <c r="B177" s="356" t="s">
        <v>38</v>
      </c>
      <c r="C177" s="324" t="s">
        <v>138</v>
      </c>
      <c r="D177" s="324" t="s">
        <v>39</v>
      </c>
      <c r="E177" s="324"/>
      <c r="F177" s="324"/>
      <c r="G177" s="328">
        <f>G178</f>
        <v>5348.9</v>
      </c>
    </row>
    <row r="178" spans="1:7" ht="62.25" customHeight="1">
      <c r="A178" s="340" t="s">
        <v>51</v>
      </c>
      <c r="B178" s="337" t="s">
        <v>412</v>
      </c>
      <c r="C178" s="325" t="s">
        <v>138</v>
      </c>
      <c r="D178" s="325" t="s">
        <v>39</v>
      </c>
      <c r="E178" s="325" t="s">
        <v>494</v>
      </c>
      <c r="F178" s="325"/>
      <c r="G178" s="332">
        <f>G180</f>
        <v>5348.9</v>
      </c>
    </row>
    <row r="179" spans="1:7" ht="31.5" customHeight="1">
      <c r="A179" s="261" t="s">
        <v>155</v>
      </c>
      <c r="B179" s="256" t="s">
        <v>341</v>
      </c>
      <c r="C179" s="248" t="s">
        <v>138</v>
      </c>
      <c r="D179" s="248" t="s">
        <v>39</v>
      </c>
      <c r="E179" s="248" t="s">
        <v>494</v>
      </c>
      <c r="F179" s="248" t="s">
        <v>340</v>
      </c>
      <c r="G179" s="298">
        <f>G180</f>
        <v>5348.9</v>
      </c>
    </row>
    <row r="180" spans="1:7" ht="25.5" customHeight="1">
      <c r="A180" s="261" t="s">
        <v>439</v>
      </c>
      <c r="B180" s="247" t="s">
        <v>306</v>
      </c>
      <c r="C180" s="248" t="s">
        <v>138</v>
      </c>
      <c r="D180" s="248" t="s">
        <v>39</v>
      </c>
      <c r="E180" s="248" t="s">
        <v>494</v>
      </c>
      <c r="F180" s="248" t="s">
        <v>253</v>
      </c>
      <c r="G180" s="298">
        <f>5245.8+9.2+93.9</f>
        <v>5348.9</v>
      </c>
    </row>
    <row r="181" spans="1:7" ht="15.75" customHeight="1">
      <c r="A181" s="340" t="s">
        <v>268</v>
      </c>
      <c r="B181" s="368" t="s">
        <v>310</v>
      </c>
      <c r="C181" s="325" t="s">
        <v>138</v>
      </c>
      <c r="D181" s="325" t="s">
        <v>269</v>
      </c>
      <c r="E181" s="325"/>
      <c r="F181" s="325"/>
      <c r="G181" s="332">
        <f>G182</f>
        <v>2689.7</v>
      </c>
    </row>
    <row r="182" spans="1:7" ht="27" customHeight="1">
      <c r="A182" s="372" t="s">
        <v>311</v>
      </c>
      <c r="B182" s="373" t="s">
        <v>413</v>
      </c>
      <c r="C182" s="365" t="s">
        <v>138</v>
      </c>
      <c r="D182" s="365" t="s">
        <v>269</v>
      </c>
      <c r="E182" s="325" t="s">
        <v>495</v>
      </c>
      <c r="F182" s="365"/>
      <c r="G182" s="375">
        <f>G184</f>
        <v>2689.7</v>
      </c>
    </row>
    <row r="183" spans="1:7" ht="30" customHeight="1">
      <c r="A183" s="304" t="s">
        <v>270</v>
      </c>
      <c r="B183" s="256" t="s">
        <v>341</v>
      </c>
      <c r="C183" s="281" t="s">
        <v>138</v>
      </c>
      <c r="D183" s="281" t="s">
        <v>269</v>
      </c>
      <c r="E183" s="248" t="s">
        <v>495</v>
      </c>
      <c r="F183" s="248" t="s">
        <v>340</v>
      </c>
      <c r="G183" s="298">
        <f>G184</f>
        <v>2689.7</v>
      </c>
    </row>
    <row r="184" spans="1:7" ht="27" customHeight="1" thickBot="1">
      <c r="A184" s="304" t="s">
        <v>364</v>
      </c>
      <c r="B184" s="462" t="s">
        <v>306</v>
      </c>
      <c r="C184" s="281" t="s">
        <v>138</v>
      </c>
      <c r="D184" s="281" t="s">
        <v>269</v>
      </c>
      <c r="E184" s="281" t="s">
        <v>495</v>
      </c>
      <c r="F184" s="281" t="s">
        <v>253</v>
      </c>
      <c r="G184" s="298">
        <f>2629+20.7+40</f>
        <v>2689.7</v>
      </c>
    </row>
    <row r="185" spans="1:7" ht="13.5" thickBot="1">
      <c r="A185" s="350" t="s">
        <v>41</v>
      </c>
      <c r="B185" s="423" t="s">
        <v>35</v>
      </c>
      <c r="C185" s="424" t="s">
        <v>138</v>
      </c>
      <c r="D185" s="424">
        <v>1000</v>
      </c>
      <c r="E185" s="424"/>
      <c r="F185" s="424"/>
      <c r="G185" s="426">
        <f>G186+G189+G192</f>
        <v>1373.1999999999998</v>
      </c>
    </row>
    <row r="186" spans="1:7" ht="20.25" hidden="1" customHeight="1">
      <c r="A186" s="355" t="s">
        <v>156</v>
      </c>
      <c r="B186" s="323" t="s">
        <v>221</v>
      </c>
      <c r="C186" s="324" t="s">
        <v>138</v>
      </c>
      <c r="D186" s="324" t="s">
        <v>220</v>
      </c>
      <c r="E186" s="324" t="s">
        <v>538</v>
      </c>
      <c r="F186" s="324"/>
      <c r="G186" s="328">
        <f>G187</f>
        <v>0</v>
      </c>
    </row>
    <row r="187" spans="1:7" ht="36" hidden="1" customHeight="1">
      <c r="A187" s="355" t="s">
        <v>72</v>
      </c>
      <c r="B187" s="443" t="s">
        <v>540</v>
      </c>
      <c r="C187" s="270" t="s">
        <v>138</v>
      </c>
      <c r="D187" s="270" t="s">
        <v>220</v>
      </c>
      <c r="E187" s="270" t="s">
        <v>538</v>
      </c>
      <c r="F187" s="270" t="s">
        <v>349</v>
      </c>
      <c r="G187" s="296">
        <f>G188</f>
        <v>0</v>
      </c>
    </row>
    <row r="188" spans="1:7" ht="22.5" hidden="1" customHeight="1">
      <c r="A188" s="355" t="s">
        <v>271</v>
      </c>
      <c r="B188" s="443" t="s">
        <v>537</v>
      </c>
      <c r="C188" s="270" t="s">
        <v>138</v>
      </c>
      <c r="D188" s="270" t="s">
        <v>220</v>
      </c>
      <c r="E188" s="270" t="s">
        <v>538</v>
      </c>
      <c r="F188" s="270" t="s">
        <v>539</v>
      </c>
      <c r="G188" s="296"/>
    </row>
    <row r="189" spans="1:7" ht="42.75" customHeight="1">
      <c r="A189" s="340" t="s">
        <v>72</v>
      </c>
      <c r="B189" s="376" t="s">
        <v>222</v>
      </c>
      <c r="C189" s="334" t="s">
        <v>138</v>
      </c>
      <c r="D189" s="334" t="s">
        <v>220</v>
      </c>
      <c r="E189" s="365" t="s">
        <v>496</v>
      </c>
      <c r="F189" s="334"/>
      <c r="G189" s="332">
        <f>G191</f>
        <v>333.1</v>
      </c>
    </row>
    <row r="190" spans="1:7" ht="19.5" customHeight="1">
      <c r="A190" s="304" t="s">
        <v>271</v>
      </c>
      <c r="B190" s="291" t="s">
        <v>351</v>
      </c>
      <c r="C190" s="280" t="s">
        <v>138</v>
      </c>
      <c r="D190" s="280" t="s">
        <v>220</v>
      </c>
      <c r="E190" s="281" t="s">
        <v>496</v>
      </c>
      <c r="F190" s="280" t="s">
        <v>349</v>
      </c>
      <c r="G190" s="253">
        <f>G191</f>
        <v>333.1</v>
      </c>
    </row>
    <row r="191" spans="1:7" ht="20.25" customHeight="1">
      <c r="A191" s="304" t="s">
        <v>572</v>
      </c>
      <c r="B191" s="291" t="s">
        <v>352</v>
      </c>
      <c r="C191" s="280" t="s">
        <v>138</v>
      </c>
      <c r="D191" s="280" t="s">
        <v>220</v>
      </c>
      <c r="E191" s="281" t="s">
        <v>496</v>
      </c>
      <c r="F191" s="280" t="s">
        <v>350</v>
      </c>
      <c r="G191" s="253">
        <f>330.1+3</f>
        <v>333.1</v>
      </c>
    </row>
    <row r="192" spans="1:7">
      <c r="A192" s="340" t="s">
        <v>230</v>
      </c>
      <c r="B192" s="337" t="s">
        <v>171</v>
      </c>
      <c r="C192" s="325" t="s">
        <v>138</v>
      </c>
      <c r="D192" s="325" t="s">
        <v>40</v>
      </c>
      <c r="E192" s="325"/>
      <c r="F192" s="325"/>
      <c r="G192" s="332">
        <f>G193</f>
        <v>1040.0999999999999</v>
      </c>
    </row>
    <row r="193" spans="1:7" ht="48">
      <c r="A193" s="336" t="s">
        <v>205</v>
      </c>
      <c r="B193" s="337" t="s">
        <v>520</v>
      </c>
      <c r="C193" s="325" t="s">
        <v>138</v>
      </c>
      <c r="D193" s="325" t="s">
        <v>40</v>
      </c>
      <c r="E193" s="325" t="s">
        <v>521</v>
      </c>
      <c r="F193" s="325"/>
      <c r="G193" s="378">
        <f>G195</f>
        <v>1040.0999999999999</v>
      </c>
    </row>
    <row r="194" spans="1:7" ht="21.75" customHeight="1">
      <c r="A194" s="261" t="s">
        <v>207</v>
      </c>
      <c r="B194" s="291" t="s">
        <v>351</v>
      </c>
      <c r="C194" s="248" t="s">
        <v>138</v>
      </c>
      <c r="D194" s="248" t="s">
        <v>40</v>
      </c>
      <c r="E194" s="248" t="s">
        <v>521</v>
      </c>
      <c r="F194" s="248" t="s">
        <v>349</v>
      </c>
      <c r="G194" s="253">
        <f>G195</f>
        <v>1040.0999999999999</v>
      </c>
    </row>
    <row r="195" spans="1:7" ht="20.25" customHeight="1" thickBot="1">
      <c r="A195" s="261" t="s">
        <v>365</v>
      </c>
      <c r="B195" s="291" t="s">
        <v>352</v>
      </c>
      <c r="C195" s="248" t="s">
        <v>138</v>
      </c>
      <c r="D195" s="248" t="s">
        <v>40</v>
      </c>
      <c r="E195" s="248" t="s">
        <v>521</v>
      </c>
      <c r="F195" s="248" t="s">
        <v>350</v>
      </c>
      <c r="G195" s="253">
        <v>1040.0999999999999</v>
      </c>
    </row>
    <row r="196" spans="1:7" ht="13.5" thickBot="1">
      <c r="A196" s="350" t="s">
        <v>83</v>
      </c>
      <c r="B196" s="351" t="s">
        <v>170</v>
      </c>
      <c r="C196" s="352" t="s">
        <v>138</v>
      </c>
      <c r="D196" s="352" t="s">
        <v>185</v>
      </c>
      <c r="E196" s="352"/>
      <c r="F196" s="352"/>
      <c r="G196" s="354">
        <f t="shared" ref="G196:G197" si="10">G197</f>
        <v>545.29999999999995</v>
      </c>
    </row>
    <row r="197" spans="1:7">
      <c r="A197" s="355" t="s">
        <v>225</v>
      </c>
      <c r="B197" s="356" t="s">
        <v>186</v>
      </c>
      <c r="C197" s="324" t="s">
        <v>138</v>
      </c>
      <c r="D197" s="324" t="s">
        <v>184</v>
      </c>
      <c r="E197" s="324"/>
      <c r="F197" s="324"/>
      <c r="G197" s="328">
        <f t="shared" si="10"/>
        <v>545.29999999999995</v>
      </c>
    </row>
    <row r="198" spans="1:7" ht="72">
      <c r="A198" s="261" t="s">
        <v>191</v>
      </c>
      <c r="B198" s="368" t="s">
        <v>498</v>
      </c>
      <c r="C198" s="325" t="s">
        <v>138</v>
      </c>
      <c r="D198" s="325" t="s">
        <v>184</v>
      </c>
      <c r="E198" s="365" t="s">
        <v>497</v>
      </c>
      <c r="F198" s="325"/>
      <c r="G198" s="332">
        <f>G200</f>
        <v>545.29999999999995</v>
      </c>
    </row>
    <row r="199" spans="1:7" ht="24.75" customHeight="1">
      <c r="A199" s="304" t="s">
        <v>192</v>
      </c>
      <c r="B199" s="256" t="s">
        <v>341</v>
      </c>
      <c r="C199" s="281" t="s">
        <v>138</v>
      </c>
      <c r="D199" s="281" t="s">
        <v>184</v>
      </c>
      <c r="E199" s="281" t="s">
        <v>497</v>
      </c>
      <c r="F199" s="281" t="s">
        <v>340</v>
      </c>
      <c r="G199" s="298">
        <f>G200</f>
        <v>545.29999999999995</v>
      </c>
    </row>
    <row r="200" spans="1:7" ht="24.75" customHeight="1" thickBot="1">
      <c r="A200" s="304" t="s">
        <v>366</v>
      </c>
      <c r="B200" s="247" t="s">
        <v>306</v>
      </c>
      <c r="C200" s="281" t="s">
        <v>138</v>
      </c>
      <c r="D200" s="281" t="s">
        <v>184</v>
      </c>
      <c r="E200" s="281" t="s">
        <v>497</v>
      </c>
      <c r="F200" s="281" t="s">
        <v>253</v>
      </c>
      <c r="G200" s="298">
        <f>533.3+12</f>
        <v>545.29999999999995</v>
      </c>
    </row>
    <row r="201" spans="1:7" ht="13.5" thickBot="1">
      <c r="A201" s="350" t="s">
        <v>226</v>
      </c>
      <c r="B201" s="351" t="s">
        <v>187</v>
      </c>
      <c r="C201" s="352" t="s">
        <v>138</v>
      </c>
      <c r="D201" s="352" t="s">
        <v>188</v>
      </c>
      <c r="E201" s="352"/>
      <c r="F201" s="352"/>
      <c r="G201" s="354">
        <f>G202</f>
        <v>692.4</v>
      </c>
    </row>
    <row r="202" spans="1:7">
      <c r="A202" s="355" t="s">
        <v>73</v>
      </c>
      <c r="B202" s="356" t="s">
        <v>190</v>
      </c>
      <c r="C202" s="324" t="s">
        <v>138</v>
      </c>
      <c r="D202" s="324" t="s">
        <v>189</v>
      </c>
      <c r="E202" s="324"/>
      <c r="F202" s="324"/>
      <c r="G202" s="328">
        <f>G203+G206</f>
        <v>692.4</v>
      </c>
    </row>
    <row r="203" spans="1:7" ht="24">
      <c r="A203" s="340" t="s">
        <v>90</v>
      </c>
      <c r="B203" s="368" t="s">
        <v>501</v>
      </c>
      <c r="C203" s="325" t="s">
        <v>138</v>
      </c>
      <c r="D203" s="325" t="s">
        <v>189</v>
      </c>
      <c r="E203" s="325" t="s">
        <v>499</v>
      </c>
      <c r="F203" s="325"/>
      <c r="G203" s="332">
        <f>G205</f>
        <v>692.4</v>
      </c>
    </row>
    <row r="204" spans="1:7" ht="27" customHeight="1">
      <c r="A204" s="261" t="s">
        <v>227</v>
      </c>
      <c r="B204" s="256" t="s">
        <v>341</v>
      </c>
      <c r="C204" s="248" t="s">
        <v>138</v>
      </c>
      <c r="D204" s="248" t="s">
        <v>189</v>
      </c>
      <c r="E204" s="248" t="s">
        <v>499</v>
      </c>
      <c r="F204" s="281" t="s">
        <v>340</v>
      </c>
      <c r="G204" s="253">
        <f>G205</f>
        <v>692.4</v>
      </c>
    </row>
    <row r="205" spans="1:7" ht="29.25" customHeight="1" thickBot="1">
      <c r="A205" s="261" t="s">
        <v>367</v>
      </c>
      <c r="B205" s="247" t="s">
        <v>306</v>
      </c>
      <c r="C205" s="248" t="s">
        <v>138</v>
      </c>
      <c r="D205" s="248" t="s">
        <v>189</v>
      </c>
      <c r="E205" s="248" t="s">
        <v>499</v>
      </c>
      <c r="F205" s="281" t="s">
        <v>253</v>
      </c>
      <c r="G205" s="253">
        <v>692.4</v>
      </c>
    </row>
    <row r="206" spans="1:7" ht="24.75" hidden="1" thickBot="1">
      <c r="A206" s="340" t="s">
        <v>273</v>
      </c>
      <c r="B206" s="373" t="s">
        <v>274</v>
      </c>
      <c r="C206" s="325" t="s">
        <v>138</v>
      </c>
      <c r="D206" s="325" t="s">
        <v>189</v>
      </c>
      <c r="E206" s="325" t="s">
        <v>500</v>
      </c>
      <c r="F206" s="325"/>
      <c r="G206" s="375">
        <f>G208</f>
        <v>0</v>
      </c>
    </row>
    <row r="207" spans="1:7" ht="36" hidden="1" customHeight="1">
      <c r="A207" s="304" t="s">
        <v>309</v>
      </c>
      <c r="B207" s="256" t="s">
        <v>341</v>
      </c>
      <c r="C207" s="281" t="s">
        <v>138</v>
      </c>
      <c r="D207" s="281" t="s">
        <v>189</v>
      </c>
      <c r="E207" s="248" t="s">
        <v>500</v>
      </c>
      <c r="F207" s="281" t="s">
        <v>340</v>
      </c>
      <c r="G207" s="298">
        <f>G208</f>
        <v>0</v>
      </c>
    </row>
    <row r="208" spans="1:7" ht="28.5" hidden="1" customHeight="1" thickBot="1">
      <c r="A208" s="304" t="s">
        <v>368</v>
      </c>
      <c r="B208" s="247" t="s">
        <v>306</v>
      </c>
      <c r="C208" s="281" t="s">
        <v>138</v>
      </c>
      <c r="D208" s="281" t="s">
        <v>189</v>
      </c>
      <c r="E208" s="248" t="s">
        <v>500</v>
      </c>
      <c r="F208" s="281" t="s">
        <v>253</v>
      </c>
      <c r="G208" s="298">
        <v>0</v>
      </c>
    </row>
    <row r="209" spans="1:7" ht="15" thickBot="1">
      <c r="A209" s="379"/>
      <c r="B209" s="380" t="s">
        <v>36</v>
      </c>
      <c r="C209" s="380"/>
      <c r="D209" s="381"/>
      <c r="E209" s="381"/>
      <c r="F209" s="381"/>
      <c r="G209" s="383">
        <f>G9+G36+G32</f>
        <v>112700</v>
      </c>
    </row>
    <row r="211" spans="1:7">
      <c r="G211" s="311"/>
    </row>
    <row r="212" spans="1:7">
      <c r="G212" s="108"/>
    </row>
    <row r="214" spans="1:7">
      <c r="G214" s="116"/>
    </row>
  </sheetData>
  <mergeCells count="3">
    <mergeCell ref="A5:F5"/>
    <mergeCell ref="A6:F6"/>
    <mergeCell ref="F4:G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1Р.</vt:lpstr>
      <vt:lpstr>доходы 2016</vt:lpstr>
      <vt:lpstr>Прилож 2</vt:lpstr>
      <vt:lpstr>Функц.2019 (прил 3) </vt:lpstr>
      <vt:lpstr>Вед. 2019 (прил 4)</vt:lpstr>
      <vt:lpstr>'доходы 2016'!Заголовки_для_печати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2018-11-21T13:18:06Z</cp:lastPrinted>
  <dcterms:created xsi:type="dcterms:W3CDTF">1999-12-27T10:35:15Z</dcterms:created>
  <dcterms:modified xsi:type="dcterms:W3CDTF">2019-06-14T08:32:08Z</dcterms:modified>
</cp:coreProperties>
</file>