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20" yWindow="-360" windowWidth="11205" windowHeight="10920" tabRatio="865" firstSheet="2" activeTab="6"/>
  </bookViews>
  <sheets>
    <sheet name="1Р." sheetId="59" state="hidden" r:id="rId1"/>
    <sheet name="доходы 2016" sheetId="75" state="hidden" r:id="rId2"/>
    <sheet name="доходы 2017" sheetId="108" r:id="rId3"/>
    <sheet name="Прилож 2" sheetId="114" r:id="rId4"/>
    <sheet name="Функц.2017 (прил 3) " sheetId="113" r:id="rId5"/>
    <sheet name="Вед. 2017 (прил 4)" sheetId="110" r:id="rId6"/>
    <sheet name="Прилож 5" sheetId="99" r:id="rId7"/>
    <sheet name="Прилож 6" sheetId="105" r:id="rId8"/>
    <sheet name="Прилож 7" sheetId="106" r:id="rId9"/>
    <sheet name="Лист1" sheetId="115" r:id="rId10"/>
  </sheets>
  <externalReferences>
    <externalReference r:id="rId11"/>
    <externalReference r:id="rId12"/>
  </externalReferences>
  <definedNames>
    <definedName name="_xlnm.Print_Titles" localSheetId="1">'доходы 2016'!$8:$8</definedName>
    <definedName name="_xlnm.Print_Titles" localSheetId="2">'доходы 2017'!$8:$8</definedName>
    <definedName name="_xlnm.Print_Area" localSheetId="0">'1Р.'!$A$1:$H$65</definedName>
  </definedNames>
  <calcPr calcId="124519"/>
</workbook>
</file>

<file path=xl/calcChain.xml><?xml version="1.0" encoding="utf-8"?>
<calcChain xmlns="http://schemas.openxmlformats.org/spreadsheetml/2006/main">
  <c r="N142" i="110"/>
  <c r="J11" i="108"/>
  <c r="N33" i="110"/>
  <c r="N54"/>
  <c r="L42" i="113"/>
  <c r="N230" i="110"/>
  <c r="N229"/>
  <c r="M229"/>
  <c r="L229"/>
  <c r="K229"/>
  <c r="N228"/>
  <c r="N227"/>
  <c r="N226"/>
  <c r="M226"/>
  <c r="L226"/>
  <c r="K226"/>
  <c r="N225" s="1"/>
  <c r="M225"/>
  <c r="L225"/>
  <c r="K225"/>
  <c r="N224" s="1"/>
  <c r="M224"/>
  <c r="L224"/>
  <c r="K224"/>
  <c r="K223"/>
  <c r="N222"/>
  <c r="K222"/>
  <c r="N221"/>
  <c r="M221"/>
  <c r="L221"/>
  <c r="K221"/>
  <c r="N220"/>
  <c r="M220"/>
  <c r="L220"/>
  <c r="K220"/>
  <c r="N219"/>
  <c r="M219"/>
  <c r="L219"/>
  <c r="K219"/>
  <c r="N217"/>
  <c r="N216"/>
  <c r="N209" s="1"/>
  <c r="N191" s="1"/>
  <c r="M216"/>
  <c r="L216"/>
  <c r="K216"/>
  <c r="N214"/>
  <c r="N212"/>
  <c r="M210"/>
  <c r="L210"/>
  <c r="K210"/>
  <c r="K209" s="1"/>
  <c r="M209"/>
  <c r="L209" s="1"/>
  <c r="N207"/>
  <c r="N206"/>
  <c r="M206"/>
  <c r="L206"/>
  <c r="K206"/>
  <c r="N204"/>
  <c r="N203"/>
  <c r="M203"/>
  <c r="L203"/>
  <c r="K203"/>
  <c r="N201"/>
  <c r="N199"/>
  <c r="N198" s="1"/>
  <c r="N197" s="1"/>
  <c r="M197"/>
  <c r="L197"/>
  <c r="K197"/>
  <c r="N196" s="1"/>
  <c r="M196" s="1"/>
  <c r="L196"/>
  <c r="K196"/>
  <c r="N194"/>
  <c r="N193"/>
  <c r="M193"/>
  <c r="L193"/>
  <c r="K193"/>
  <c r="N192"/>
  <c r="M192"/>
  <c r="L192"/>
  <c r="K192"/>
  <c r="M191"/>
  <c r="L191" s="1"/>
  <c r="K191" s="1"/>
  <c r="K190"/>
  <c r="N189"/>
  <c r="K189"/>
  <c r="N188"/>
  <c r="N187"/>
  <c r="M187"/>
  <c r="L187"/>
  <c r="K187" s="1"/>
  <c r="K186"/>
  <c r="N185"/>
  <c r="K185"/>
  <c r="N184"/>
  <c r="M184"/>
  <c r="L184"/>
  <c r="K184"/>
  <c r="L183"/>
  <c r="K183"/>
  <c r="N180"/>
  <c r="N179"/>
  <c r="M179"/>
  <c r="L179"/>
  <c r="K179"/>
  <c r="N177"/>
  <c r="M177"/>
  <c r="L177"/>
  <c r="K177"/>
  <c r="N175"/>
  <c r="J175"/>
  <c r="I175"/>
  <c r="H175"/>
  <c r="N174"/>
  <c r="M174"/>
  <c r="L174"/>
  <c r="K174"/>
  <c r="H174"/>
  <c r="N173" s="1"/>
  <c r="M173"/>
  <c r="L173"/>
  <c r="K173"/>
  <c r="J173"/>
  <c r="I173"/>
  <c r="J172"/>
  <c r="I172"/>
  <c r="H172"/>
  <c r="N171"/>
  <c r="J171"/>
  <c r="I171"/>
  <c r="H171"/>
  <c r="N170"/>
  <c r="M170"/>
  <c r="L170"/>
  <c r="K170"/>
  <c r="H170"/>
  <c r="N169" s="1"/>
  <c r="M169"/>
  <c r="L169"/>
  <c r="K169"/>
  <c r="J169"/>
  <c r="I169"/>
  <c r="N168"/>
  <c r="M168"/>
  <c r="L168"/>
  <c r="K168"/>
  <c r="J168"/>
  <c r="I168"/>
  <c r="N166"/>
  <c r="J166"/>
  <c r="I166"/>
  <c r="H166"/>
  <c r="N165"/>
  <c r="M165"/>
  <c r="L165"/>
  <c r="K165"/>
  <c r="J164"/>
  <c r="I164"/>
  <c r="N163"/>
  <c r="J163"/>
  <c r="I163"/>
  <c r="H163"/>
  <c r="N162"/>
  <c r="M162"/>
  <c r="L162"/>
  <c r="K162"/>
  <c r="J161"/>
  <c r="I161"/>
  <c r="H161"/>
  <c r="N160"/>
  <c r="J160"/>
  <c r="I160"/>
  <c r="H160"/>
  <c r="N159"/>
  <c r="M159"/>
  <c r="L159"/>
  <c r="J159"/>
  <c r="I159"/>
  <c r="H159"/>
  <c r="K158"/>
  <c r="J158"/>
  <c r="I158"/>
  <c r="H158"/>
  <c r="N157"/>
  <c r="K157"/>
  <c r="J157"/>
  <c r="I157" s="1"/>
  <c r="H157"/>
  <c r="N156"/>
  <c r="N155" s="1"/>
  <c r="M155" s="1"/>
  <c r="M156"/>
  <c r="L156"/>
  <c r="K156"/>
  <c r="H156"/>
  <c r="L155"/>
  <c r="K155" s="1"/>
  <c r="J155"/>
  <c r="I155"/>
  <c r="H155" s="1"/>
  <c r="N153"/>
  <c r="N152"/>
  <c r="M152"/>
  <c r="L152"/>
  <c r="K152"/>
  <c r="N150"/>
  <c r="N149"/>
  <c r="M149"/>
  <c r="L149"/>
  <c r="K149"/>
  <c r="H148"/>
  <c r="N147"/>
  <c r="H147"/>
  <c r="N146"/>
  <c r="M146"/>
  <c r="L146"/>
  <c r="K146"/>
  <c r="J146"/>
  <c r="I146"/>
  <c r="H146" s="1"/>
  <c r="N143"/>
  <c r="M142"/>
  <c r="L142"/>
  <c r="K142"/>
  <c r="J141"/>
  <c r="I141"/>
  <c r="H141"/>
  <c r="N140"/>
  <c r="J140"/>
  <c r="I140"/>
  <c r="H140"/>
  <c r="N139"/>
  <c r="M139"/>
  <c r="L139"/>
  <c r="K139"/>
  <c r="J139" s="1"/>
  <c r="I139" s="1"/>
  <c r="H138"/>
  <c r="H136" s="1"/>
  <c r="N137"/>
  <c r="H137"/>
  <c r="N136"/>
  <c r="M136"/>
  <c r="L136"/>
  <c r="K136"/>
  <c r="J136"/>
  <c r="I136"/>
  <c r="H135"/>
  <c r="H133" s="1"/>
  <c r="N134"/>
  <c r="H134"/>
  <c r="N133"/>
  <c r="M133"/>
  <c r="L133"/>
  <c r="K133"/>
  <c r="J133"/>
  <c r="I133"/>
  <c r="N132"/>
  <c r="M132"/>
  <c r="L132"/>
  <c r="K132"/>
  <c r="J132" s="1"/>
  <c r="I132"/>
  <c r="J131"/>
  <c r="I131" s="1"/>
  <c r="N130"/>
  <c r="H130"/>
  <c r="N129"/>
  <c r="M129"/>
  <c r="L129"/>
  <c r="K129"/>
  <c r="H129"/>
  <c r="H127" s="1"/>
  <c r="J128"/>
  <c r="I128"/>
  <c r="H128" s="1"/>
  <c r="N127"/>
  <c r="M127"/>
  <c r="J127"/>
  <c r="I127"/>
  <c r="N126"/>
  <c r="L126"/>
  <c r="K126"/>
  <c r="H126"/>
  <c r="J125"/>
  <c r="J124" s="1"/>
  <c r="I124" s="1"/>
  <c r="I125"/>
  <c r="H125" s="1"/>
  <c r="N124"/>
  <c r="N123" s="1"/>
  <c r="M123"/>
  <c r="L123"/>
  <c r="K123"/>
  <c r="H123"/>
  <c r="N122" s="1"/>
  <c r="M122" s="1"/>
  <c r="L122"/>
  <c r="J122"/>
  <c r="I122"/>
  <c r="J120"/>
  <c r="I120"/>
  <c r="N119"/>
  <c r="M119"/>
  <c r="L119"/>
  <c r="K119"/>
  <c r="H119"/>
  <c r="N118" s="1"/>
  <c r="M118" s="1"/>
  <c r="J118"/>
  <c r="I118"/>
  <c r="H118" s="1"/>
  <c r="N117" s="1"/>
  <c r="L117"/>
  <c r="K117"/>
  <c r="H117"/>
  <c r="N116"/>
  <c r="J116"/>
  <c r="I116"/>
  <c r="M115"/>
  <c r="L115"/>
  <c r="K115"/>
  <c r="H115"/>
  <c r="N114"/>
  <c r="M114"/>
  <c r="L114" s="1"/>
  <c r="K114"/>
  <c r="J114"/>
  <c r="I114"/>
  <c r="M113"/>
  <c r="L113"/>
  <c r="K113"/>
  <c r="J113"/>
  <c r="I113" s="1"/>
  <c r="K112"/>
  <c r="H112"/>
  <c r="H110" s="1"/>
  <c r="N109" s="1"/>
  <c r="M109" s="1"/>
  <c r="L109" s="1"/>
  <c r="K109" s="1"/>
  <c r="N111"/>
  <c r="K111"/>
  <c r="H111"/>
  <c r="N110" s="1"/>
  <c r="M110" s="1"/>
  <c r="L110" s="1"/>
  <c r="K110"/>
  <c r="J110"/>
  <c r="I110"/>
  <c r="H109"/>
  <c r="J108"/>
  <c r="I108" s="1"/>
  <c r="K107"/>
  <c r="H107"/>
  <c r="N106"/>
  <c r="K106"/>
  <c r="H106"/>
  <c r="N105"/>
  <c r="M105"/>
  <c r="L105"/>
  <c r="K105"/>
  <c r="J105"/>
  <c r="I105"/>
  <c r="H105"/>
  <c r="N104" s="1"/>
  <c r="M104"/>
  <c r="L104" s="1"/>
  <c r="K104" s="1"/>
  <c r="H104"/>
  <c r="K103"/>
  <c r="H103"/>
  <c r="N102"/>
  <c r="K102"/>
  <c r="H102"/>
  <c r="N101" s="1"/>
  <c r="M101"/>
  <c r="L101"/>
  <c r="K101"/>
  <c r="J101"/>
  <c r="I101"/>
  <c r="H101" s="1"/>
  <c r="N100" s="1"/>
  <c r="M100" s="1"/>
  <c r="L100" s="1"/>
  <c r="K100" s="1"/>
  <c r="H100"/>
  <c r="N145" l="1"/>
  <c r="M145" s="1"/>
  <c r="L145" s="1"/>
  <c r="K145" s="1"/>
  <c r="J145" s="1"/>
  <c r="I145" s="1"/>
  <c r="H145" s="1"/>
  <c r="H139" s="1"/>
  <c r="N182"/>
  <c r="M182" s="1"/>
  <c r="L182" s="1"/>
  <c r="K182" s="1"/>
  <c r="N183"/>
  <c r="M183" s="1"/>
  <c r="H132"/>
  <c r="H116"/>
  <c r="H122"/>
  <c r="H124"/>
  <c r="N211"/>
  <c r="N210" s="1"/>
  <c r="N121"/>
  <c r="K122"/>
  <c r="H114"/>
  <c r="H173"/>
  <c r="N99"/>
  <c r="J98"/>
  <c r="I98"/>
  <c r="H98"/>
  <c r="H95" s="1"/>
  <c r="N97"/>
  <c r="J97"/>
  <c r="I97"/>
  <c r="H97"/>
  <c r="N96"/>
  <c r="M96"/>
  <c r="L96"/>
  <c r="K96"/>
  <c r="H96"/>
  <c r="J95"/>
  <c r="I95" s="1"/>
  <c r="N94"/>
  <c r="J94"/>
  <c r="I94"/>
  <c r="N93"/>
  <c r="M93"/>
  <c r="L93"/>
  <c r="K93"/>
  <c r="H93"/>
  <c r="H83" s="1"/>
  <c r="H70" s="1"/>
  <c r="H69" s="1"/>
  <c r="J92"/>
  <c r="I92"/>
  <c r="H92" s="1"/>
  <c r="N91"/>
  <c r="M91"/>
  <c r="L91"/>
  <c r="K91"/>
  <c r="N90" s="1"/>
  <c r="M90"/>
  <c r="L90"/>
  <c r="L89" s="1"/>
  <c r="K90"/>
  <c r="J90"/>
  <c r="I90"/>
  <c r="H90"/>
  <c r="N89" s="1"/>
  <c r="M89" s="1"/>
  <c r="J89"/>
  <c r="I89" s="1"/>
  <c r="H89"/>
  <c r="N87"/>
  <c r="N86"/>
  <c r="M86"/>
  <c r="L86"/>
  <c r="K86"/>
  <c r="J86"/>
  <c r="I86"/>
  <c r="N84"/>
  <c r="N83"/>
  <c r="M83"/>
  <c r="L83"/>
  <c r="K83"/>
  <c r="J83"/>
  <c r="I83"/>
  <c r="N81"/>
  <c r="N80"/>
  <c r="M80"/>
  <c r="L80"/>
  <c r="K80"/>
  <c r="N78"/>
  <c r="N77"/>
  <c r="M77"/>
  <c r="L77"/>
  <c r="K77"/>
  <c r="J77"/>
  <c r="I77"/>
  <c r="H77"/>
  <c r="N75"/>
  <c r="N74"/>
  <c r="M74"/>
  <c r="L74"/>
  <c r="K74"/>
  <c r="J74"/>
  <c r="I74"/>
  <c r="H74"/>
  <c r="N73"/>
  <c r="J73"/>
  <c r="I73"/>
  <c r="H73"/>
  <c r="N72"/>
  <c r="J72"/>
  <c r="I72"/>
  <c r="H72"/>
  <c r="N71"/>
  <c r="M71"/>
  <c r="L71"/>
  <c r="K71"/>
  <c r="J71"/>
  <c r="I71" s="1"/>
  <c r="H71"/>
  <c r="J70"/>
  <c r="I70" s="1"/>
  <c r="N69"/>
  <c r="I69"/>
  <c r="N68"/>
  <c r="M68"/>
  <c r="L68"/>
  <c r="K68"/>
  <c r="J68" s="1"/>
  <c r="I68"/>
  <c r="H67"/>
  <c r="N66"/>
  <c r="H66"/>
  <c r="N65"/>
  <c r="M65"/>
  <c r="L65"/>
  <c r="K65"/>
  <c r="J65"/>
  <c r="I65"/>
  <c r="H65" s="1"/>
  <c r="H64"/>
  <c r="N63"/>
  <c r="M63"/>
  <c r="L63"/>
  <c r="K63"/>
  <c r="J63"/>
  <c r="I63"/>
  <c r="H63" s="1"/>
  <c r="N62" s="1"/>
  <c r="M62" s="1"/>
  <c r="L62"/>
  <c r="K62" s="1"/>
  <c r="J61"/>
  <c r="I61"/>
  <c r="H61"/>
  <c r="N60"/>
  <c r="J60"/>
  <c r="I60"/>
  <c r="H60"/>
  <c r="N59"/>
  <c r="M59"/>
  <c r="L59"/>
  <c r="K59"/>
  <c r="N58"/>
  <c r="M58"/>
  <c r="L58"/>
  <c r="K58"/>
  <c r="J58"/>
  <c r="I58"/>
  <c r="H58"/>
  <c r="N53"/>
  <c r="N52" s="1"/>
  <c r="M52"/>
  <c r="L52"/>
  <c r="K52"/>
  <c r="M51"/>
  <c r="L51"/>
  <c r="K51"/>
  <c r="H51"/>
  <c r="N50"/>
  <c r="M50" s="1"/>
  <c r="L50" s="1"/>
  <c r="K50" s="1"/>
  <c r="H50"/>
  <c r="N49" s="1"/>
  <c r="L49"/>
  <c r="K49"/>
  <c r="M48"/>
  <c r="L48"/>
  <c r="K48"/>
  <c r="H48"/>
  <c r="N47"/>
  <c r="M47" s="1"/>
  <c r="L47" s="1"/>
  <c r="K47"/>
  <c r="H47"/>
  <c r="M46"/>
  <c r="L46"/>
  <c r="K46"/>
  <c r="H46"/>
  <c r="N45"/>
  <c r="M45"/>
  <c r="L45" s="1"/>
  <c r="K45"/>
  <c r="H45"/>
  <c r="J44"/>
  <c r="I44"/>
  <c r="H44" s="1"/>
  <c r="N43"/>
  <c r="J43" s="1"/>
  <c r="I43"/>
  <c r="H43" s="1"/>
  <c r="N42"/>
  <c r="M42"/>
  <c r="L42"/>
  <c r="K42"/>
  <c r="H42"/>
  <c r="J41"/>
  <c r="I41"/>
  <c r="H41" s="1"/>
  <c r="N40"/>
  <c r="J40"/>
  <c r="I40"/>
  <c r="H40"/>
  <c r="N39"/>
  <c r="M39"/>
  <c r="L39"/>
  <c r="K39"/>
  <c r="M38"/>
  <c r="L38"/>
  <c r="K38"/>
  <c r="J37"/>
  <c r="I37"/>
  <c r="H37"/>
  <c r="P36" s="1"/>
  <c r="M36"/>
  <c r="L36" s="1"/>
  <c r="K36"/>
  <c r="J36"/>
  <c r="I36" s="1"/>
  <c r="M35"/>
  <c r="M232" s="1"/>
  <c r="H34"/>
  <c r="H33"/>
  <c r="N32"/>
  <c r="M32"/>
  <c r="L32"/>
  <c r="K32"/>
  <c r="J32"/>
  <c r="I32"/>
  <c r="H32"/>
  <c r="N30"/>
  <c r="N28"/>
  <c r="N27"/>
  <c r="M27" s="1"/>
  <c r="J27"/>
  <c r="I27"/>
  <c r="M25"/>
  <c r="L25" s="1"/>
  <c r="K25"/>
  <c r="J25"/>
  <c r="I25"/>
  <c r="M24"/>
  <c r="L24"/>
  <c r="K24" s="1"/>
  <c r="J24" s="1"/>
  <c r="I24" s="1"/>
  <c r="N22"/>
  <c r="J21" s="1"/>
  <c r="I21" s="1"/>
  <c r="I176" s="1"/>
  <c r="N19"/>
  <c r="N18"/>
  <c r="M18"/>
  <c r="L18"/>
  <c r="K18"/>
  <c r="N17"/>
  <c r="M17"/>
  <c r="L17"/>
  <c r="K17"/>
  <c r="J17"/>
  <c r="I17"/>
  <c r="H17"/>
  <c r="N16" s="1"/>
  <c r="M16"/>
  <c r="L16" s="1"/>
  <c r="K16"/>
  <c r="J16" s="1"/>
  <c r="I16" s="1"/>
  <c r="H16"/>
  <c r="H15"/>
  <c r="N14"/>
  <c r="H14"/>
  <c r="M13"/>
  <c r="L13"/>
  <c r="K13"/>
  <c r="J13"/>
  <c r="I13"/>
  <c r="M11"/>
  <c r="L11" s="1"/>
  <c r="K11" s="1"/>
  <c r="J11"/>
  <c r="I11"/>
  <c r="L10"/>
  <c r="K10"/>
  <c r="J10"/>
  <c r="I10"/>
  <c r="K229" i="113"/>
  <c r="J229"/>
  <c r="I229"/>
  <c r="L227"/>
  <c r="L226"/>
  <c r="K226"/>
  <c r="J226"/>
  <c r="I226"/>
  <c r="L225"/>
  <c r="L224" s="1"/>
  <c r="L223"/>
  <c r="K223"/>
  <c r="J223"/>
  <c r="I223"/>
  <c r="L222"/>
  <c r="K222"/>
  <c r="J222"/>
  <c r="I222"/>
  <c r="L221"/>
  <c r="K221"/>
  <c r="J221"/>
  <c r="I221"/>
  <c r="I220"/>
  <c r="L219"/>
  <c r="I219"/>
  <c r="L218"/>
  <c r="K218"/>
  <c r="J218"/>
  <c r="I218"/>
  <c r="L217"/>
  <c r="K217"/>
  <c r="J217"/>
  <c r="I217"/>
  <c r="L216"/>
  <c r="K216"/>
  <c r="J216"/>
  <c r="I216"/>
  <c r="L214"/>
  <c r="L213"/>
  <c r="K213"/>
  <c r="J213"/>
  <c r="I213"/>
  <c r="L211"/>
  <c r="L209"/>
  <c r="L208" s="1"/>
  <c r="L207" s="1"/>
  <c r="K207"/>
  <c r="J207"/>
  <c r="I207"/>
  <c r="I206" s="1"/>
  <c r="L206"/>
  <c r="K206"/>
  <c r="J206" s="1"/>
  <c r="L204"/>
  <c r="L203"/>
  <c r="K203"/>
  <c r="J203"/>
  <c r="I203"/>
  <c r="L201"/>
  <c r="L200"/>
  <c r="K200"/>
  <c r="J200"/>
  <c r="I200"/>
  <c r="L198"/>
  <c r="L196"/>
  <c r="L195"/>
  <c r="L194" s="1"/>
  <c r="K194"/>
  <c r="J194"/>
  <c r="I194"/>
  <c r="L193" s="1"/>
  <c r="K193"/>
  <c r="J193" s="1"/>
  <c r="I193"/>
  <c r="L191"/>
  <c r="L190"/>
  <c r="K190"/>
  <c r="J190"/>
  <c r="I190"/>
  <c r="L189"/>
  <c r="K189"/>
  <c r="J189"/>
  <c r="I189"/>
  <c r="L188"/>
  <c r="K188" s="1"/>
  <c r="J188" s="1"/>
  <c r="I188"/>
  <c r="I187"/>
  <c r="L186"/>
  <c r="I186"/>
  <c r="L185"/>
  <c r="L184"/>
  <c r="K184"/>
  <c r="J184"/>
  <c r="I184"/>
  <c r="I183"/>
  <c r="L182"/>
  <c r="I182"/>
  <c r="L181"/>
  <c r="K181"/>
  <c r="J181"/>
  <c r="I181"/>
  <c r="L180"/>
  <c r="K180"/>
  <c r="J180"/>
  <c r="I180"/>
  <c r="L179"/>
  <c r="K179"/>
  <c r="J179"/>
  <c r="I179"/>
  <c r="L177"/>
  <c r="L176"/>
  <c r="K176"/>
  <c r="J176"/>
  <c r="I176"/>
  <c r="L174"/>
  <c r="K174"/>
  <c r="J174"/>
  <c r="I174"/>
  <c r="L172"/>
  <c r="H172"/>
  <c r="G172"/>
  <c r="F172"/>
  <c r="L171"/>
  <c r="K171"/>
  <c r="J171"/>
  <c r="I171"/>
  <c r="I170" s="1"/>
  <c r="F171"/>
  <c r="L170" s="1"/>
  <c r="K170"/>
  <c r="J170" s="1"/>
  <c r="J167" s="1"/>
  <c r="H170"/>
  <c r="H161" s="1"/>
  <c r="G170"/>
  <c r="H169"/>
  <c r="G169"/>
  <c r="F169"/>
  <c r="L168"/>
  <c r="H168"/>
  <c r="G168"/>
  <c r="F168"/>
  <c r="L167"/>
  <c r="K167"/>
  <c r="F167"/>
  <c r="L166"/>
  <c r="K166" s="1"/>
  <c r="H166"/>
  <c r="G166" s="1"/>
  <c r="L165"/>
  <c r="J165"/>
  <c r="H165"/>
  <c r="G165"/>
  <c r="L163"/>
  <c r="H163"/>
  <c r="G163"/>
  <c r="F163"/>
  <c r="L162"/>
  <c r="K162"/>
  <c r="J162"/>
  <c r="I162"/>
  <c r="G161"/>
  <c r="L160"/>
  <c r="H160" s="1"/>
  <c r="G160"/>
  <c r="F160" s="1"/>
  <c r="L159"/>
  <c r="K159"/>
  <c r="J159"/>
  <c r="I159"/>
  <c r="H158"/>
  <c r="G158"/>
  <c r="F158"/>
  <c r="L157"/>
  <c r="H157"/>
  <c r="G157"/>
  <c r="F157"/>
  <c r="L156"/>
  <c r="K156"/>
  <c r="J156"/>
  <c r="H156"/>
  <c r="G156"/>
  <c r="F156"/>
  <c r="I155"/>
  <c r="H155"/>
  <c r="G155" s="1"/>
  <c r="F155"/>
  <c r="L154"/>
  <c r="I154"/>
  <c r="H154" s="1"/>
  <c r="G154" s="1"/>
  <c r="F154"/>
  <c r="L153"/>
  <c r="K153"/>
  <c r="J153"/>
  <c r="I153"/>
  <c r="F153"/>
  <c r="L152" s="1"/>
  <c r="K152"/>
  <c r="J152"/>
  <c r="I152"/>
  <c r="H152"/>
  <c r="G152"/>
  <c r="L150"/>
  <c r="L149"/>
  <c r="K149"/>
  <c r="J149"/>
  <c r="I149"/>
  <c r="L147"/>
  <c r="L146"/>
  <c r="K146"/>
  <c r="J146"/>
  <c r="I146"/>
  <c r="F145"/>
  <c r="F143" s="1"/>
  <c r="L144"/>
  <c r="F144"/>
  <c r="L143"/>
  <c r="K143"/>
  <c r="J143"/>
  <c r="I143"/>
  <c r="H143"/>
  <c r="G143"/>
  <c r="K142"/>
  <c r="J142"/>
  <c r="I142"/>
  <c r="H142"/>
  <c r="G142"/>
  <c r="L140"/>
  <c r="L139"/>
  <c r="K139"/>
  <c r="J139"/>
  <c r="I139"/>
  <c r="H138"/>
  <c r="G138"/>
  <c r="F138"/>
  <c r="L137"/>
  <c r="H137"/>
  <c r="G137"/>
  <c r="F137"/>
  <c r="L136"/>
  <c r="K136"/>
  <c r="J136"/>
  <c r="I136"/>
  <c r="H136"/>
  <c r="G136" s="1"/>
  <c r="F135"/>
  <c r="L134"/>
  <c r="F134"/>
  <c r="L133"/>
  <c r="K133"/>
  <c r="J133"/>
  <c r="I133"/>
  <c r="H133"/>
  <c r="G133"/>
  <c r="F133" s="1"/>
  <c r="F132"/>
  <c r="L131"/>
  <c r="F131"/>
  <c r="L130"/>
  <c r="K130"/>
  <c r="J130"/>
  <c r="I130"/>
  <c r="H130"/>
  <c r="G130"/>
  <c r="F130" s="1"/>
  <c r="L129"/>
  <c r="K129" s="1"/>
  <c r="J129"/>
  <c r="I129" s="1"/>
  <c r="H129"/>
  <c r="G129" s="1"/>
  <c r="F129" s="1"/>
  <c r="H128" s="1"/>
  <c r="G128"/>
  <c r="F128"/>
  <c r="L127"/>
  <c r="F127"/>
  <c r="L126"/>
  <c r="K126"/>
  <c r="J126"/>
  <c r="I126"/>
  <c r="F126"/>
  <c r="F125" s="1"/>
  <c r="H125"/>
  <c r="G125"/>
  <c r="L124"/>
  <c r="K124"/>
  <c r="H124"/>
  <c r="G124"/>
  <c r="F124" s="1"/>
  <c r="J123"/>
  <c r="I123"/>
  <c r="F123"/>
  <c r="F122" s="1"/>
  <c r="F121" s="1"/>
  <c r="H122"/>
  <c r="G122"/>
  <c r="L121"/>
  <c r="L120" s="1"/>
  <c r="H121"/>
  <c r="G121"/>
  <c r="K120"/>
  <c r="J120"/>
  <c r="I120"/>
  <c r="F120"/>
  <c r="F119" s="1"/>
  <c r="K119"/>
  <c r="J119"/>
  <c r="I119" s="1"/>
  <c r="H119"/>
  <c r="G119"/>
  <c r="H117"/>
  <c r="G117"/>
  <c r="L116"/>
  <c r="K116"/>
  <c r="J116"/>
  <c r="I116"/>
  <c r="F116"/>
  <c r="L115"/>
  <c r="K115" s="1"/>
  <c r="H115"/>
  <c r="G115"/>
  <c r="F115"/>
  <c r="L114" s="1"/>
  <c r="J114"/>
  <c r="I114"/>
  <c r="F114"/>
  <c r="L113"/>
  <c r="H113"/>
  <c r="G113"/>
  <c r="F113"/>
  <c r="K112"/>
  <c r="J112"/>
  <c r="I112"/>
  <c r="F112"/>
  <c r="L111"/>
  <c r="K111"/>
  <c r="J111" s="1"/>
  <c r="I111"/>
  <c r="H111"/>
  <c r="G111"/>
  <c r="J110"/>
  <c r="I110" s="1"/>
  <c r="H110"/>
  <c r="G110" s="1"/>
  <c r="I109"/>
  <c r="F109"/>
  <c r="F107" s="1"/>
  <c r="L106" s="1"/>
  <c r="K106" s="1"/>
  <c r="J106" s="1"/>
  <c r="I106" s="1"/>
  <c r="L108"/>
  <c r="I108"/>
  <c r="F108"/>
  <c r="L107" s="1"/>
  <c r="K107" s="1"/>
  <c r="J107" s="1"/>
  <c r="I107"/>
  <c r="H107"/>
  <c r="G107"/>
  <c r="F106"/>
  <c r="H105" s="1"/>
  <c r="G105" s="1"/>
  <c r="I104"/>
  <c r="F104"/>
  <c r="F102" s="1"/>
  <c r="L101" s="1"/>
  <c r="L103"/>
  <c r="I103"/>
  <c r="F103"/>
  <c r="L102"/>
  <c r="K102"/>
  <c r="J102"/>
  <c r="I102" s="1"/>
  <c r="H102"/>
  <c r="G102"/>
  <c r="K101"/>
  <c r="J101"/>
  <c r="I101"/>
  <c r="F101"/>
  <c r="F95" s="1"/>
  <c r="F92" s="1"/>
  <c r="I100"/>
  <c r="F100"/>
  <c r="F98" s="1"/>
  <c r="L97" s="1"/>
  <c r="L99"/>
  <c r="I99"/>
  <c r="F99"/>
  <c r="L98" s="1"/>
  <c r="K98"/>
  <c r="J98"/>
  <c r="I98"/>
  <c r="H98"/>
  <c r="G98"/>
  <c r="K97"/>
  <c r="J97" s="1"/>
  <c r="I97"/>
  <c r="F97"/>
  <c r="L96" s="1"/>
  <c r="H95"/>
  <c r="G95"/>
  <c r="L94"/>
  <c r="H94"/>
  <c r="G94"/>
  <c r="F94"/>
  <c r="L93"/>
  <c r="K93"/>
  <c r="J93" s="1"/>
  <c r="I93"/>
  <c r="F93"/>
  <c r="F83" s="1"/>
  <c r="H92"/>
  <c r="G92"/>
  <c r="L91"/>
  <c r="L90" s="1"/>
  <c r="L87" s="1"/>
  <c r="H91"/>
  <c r="G91"/>
  <c r="K90"/>
  <c r="J90"/>
  <c r="I90"/>
  <c r="F90"/>
  <c r="F89" s="1"/>
  <c r="H89"/>
  <c r="G89"/>
  <c r="L88"/>
  <c r="K88"/>
  <c r="J88"/>
  <c r="I88"/>
  <c r="K87"/>
  <c r="J87"/>
  <c r="J86" s="1"/>
  <c r="I86" s="1"/>
  <c r="I87"/>
  <c r="H87"/>
  <c r="G87"/>
  <c r="F87"/>
  <c r="H86"/>
  <c r="G86" s="1"/>
  <c r="L84"/>
  <c r="L83"/>
  <c r="K83"/>
  <c r="J83"/>
  <c r="I83"/>
  <c r="H83"/>
  <c r="G83"/>
  <c r="L81"/>
  <c r="L80"/>
  <c r="K80"/>
  <c r="J80"/>
  <c r="I80"/>
  <c r="H80"/>
  <c r="G80"/>
  <c r="L78"/>
  <c r="L77"/>
  <c r="K77"/>
  <c r="J77"/>
  <c r="I77"/>
  <c r="L75"/>
  <c r="L74"/>
  <c r="K74"/>
  <c r="J74"/>
  <c r="I74"/>
  <c r="H74"/>
  <c r="G74"/>
  <c r="F74"/>
  <c r="L72"/>
  <c r="L71"/>
  <c r="K71"/>
  <c r="J71"/>
  <c r="I71"/>
  <c r="H71"/>
  <c r="G71"/>
  <c r="F71"/>
  <c r="H70"/>
  <c r="G70"/>
  <c r="F70"/>
  <c r="L69" s="1"/>
  <c r="H69"/>
  <c r="G69"/>
  <c r="F69"/>
  <c r="H36" i="110" l="1"/>
  <c r="F117" i="113"/>
  <c r="H94" i="110"/>
  <c r="K89"/>
  <c r="K35" s="1"/>
  <c r="L35"/>
  <c r="L232" s="1"/>
  <c r="J69"/>
  <c r="L86" i="113"/>
  <c r="K86" s="1"/>
  <c r="H131" i="110"/>
  <c r="H120"/>
  <c r="F86" i="113"/>
  <c r="F111"/>
  <c r="F110" s="1"/>
  <c r="F105" s="1"/>
  <c r="F170"/>
  <c r="H86" i="110"/>
  <c r="J176"/>
  <c r="J35"/>
  <c r="I35" s="1"/>
  <c r="K232"/>
  <c r="L27"/>
  <c r="K27" s="1"/>
  <c r="N38"/>
  <c r="N13"/>
  <c r="L142" i="113"/>
  <c r="F152"/>
  <c r="F142" s="1"/>
  <c r="F136" s="1"/>
  <c r="H13" i="110"/>
  <c r="H35"/>
  <c r="H68"/>
  <c r="H169"/>
  <c r="H164"/>
  <c r="H168"/>
  <c r="J167" s="1"/>
  <c r="I167" s="1"/>
  <c r="N113"/>
  <c r="H113"/>
  <c r="H108" s="1"/>
  <c r="F80" i="113"/>
  <c r="F91"/>
  <c r="I165"/>
  <c r="I167"/>
  <c r="K165"/>
  <c r="J166"/>
  <c r="I166" s="1"/>
  <c r="L123"/>
  <c r="L119" s="1"/>
  <c r="L118" s="1"/>
  <c r="L110" s="1"/>
  <c r="K110" s="1"/>
  <c r="P38" i="110"/>
  <c r="L68" i="113"/>
  <c r="K68"/>
  <c r="J68"/>
  <c r="I68"/>
  <c r="H68" s="1"/>
  <c r="G68"/>
  <c r="F68" s="1"/>
  <c r="H67"/>
  <c r="G67" s="1"/>
  <c r="L66"/>
  <c r="H66"/>
  <c r="G66"/>
  <c r="L65"/>
  <c r="K65"/>
  <c r="J65"/>
  <c r="I65"/>
  <c r="H65" s="1"/>
  <c r="G65"/>
  <c r="F64"/>
  <c r="L63"/>
  <c r="F63"/>
  <c r="L62"/>
  <c r="L59" s="1"/>
  <c r="K62"/>
  <c r="J62"/>
  <c r="I62"/>
  <c r="H62"/>
  <c r="G62"/>
  <c r="F62" s="1"/>
  <c r="F61"/>
  <c r="L60"/>
  <c r="K60"/>
  <c r="J60"/>
  <c r="I60"/>
  <c r="H60"/>
  <c r="G60"/>
  <c r="F60" s="1"/>
  <c r="K59"/>
  <c r="J59" s="1"/>
  <c r="I59"/>
  <c r="H58"/>
  <c r="G58"/>
  <c r="F58"/>
  <c r="L57"/>
  <c r="H57"/>
  <c r="G57"/>
  <c r="F57"/>
  <c r="L56"/>
  <c r="K56"/>
  <c r="J56"/>
  <c r="I56"/>
  <c r="L55"/>
  <c r="K55"/>
  <c r="J55"/>
  <c r="I55"/>
  <c r="H55"/>
  <c r="G55"/>
  <c r="F55"/>
  <c r="L53"/>
  <c r="L51"/>
  <c r="L50" s="1"/>
  <c r="L49" s="1"/>
  <c r="K49"/>
  <c r="J49"/>
  <c r="I49"/>
  <c r="K48"/>
  <c r="J48"/>
  <c r="I48"/>
  <c r="F48"/>
  <c r="L47"/>
  <c r="K47" s="1"/>
  <c r="J47"/>
  <c r="I47" s="1"/>
  <c r="F47"/>
  <c r="L46" s="1"/>
  <c r="J46"/>
  <c r="I46"/>
  <c r="K45" s="1"/>
  <c r="J45" s="1"/>
  <c r="I45" s="1"/>
  <c r="F45"/>
  <c r="L44"/>
  <c r="K43"/>
  <c r="J43"/>
  <c r="I43"/>
  <c r="F43"/>
  <c r="F41" s="1"/>
  <c r="F40" s="1"/>
  <c r="K42"/>
  <c r="J42"/>
  <c r="I42" s="1"/>
  <c r="F42"/>
  <c r="L40"/>
  <c r="H41"/>
  <c r="G41"/>
  <c r="H40"/>
  <c r="G40"/>
  <c r="K39"/>
  <c r="J39"/>
  <c r="I39"/>
  <c r="F39"/>
  <c r="F38" s="1"/>
  <c r="F37" s="1"/>
  <c r="H38"/>
  <c r="G38"/>
  <c r="L37"/>
  <c r="H37"/>
  <c r="G37"/>
  <c r="L36"/>
  <c r="K36"/>
  <c r="J36"/>
  <c r="I36"/>
  <c r="N35"/>
  <c r="F165" l="1"/>
  <c r="F161"/>
  <c r="F166"/>
  <c r="N12" i="110"/>
  <c r="N11"/>
  <c r="H10"/>
  <c r="H11"/>
  <c r="N10" s="1"/>
  <c r="M10" s="1"/>
  <c r="H27"/>
  <c r="N26" s="1"/>
  <c r="H25"/>
  <c r="H24" s="1"/>
  <c r="H21"/>
  <c r="H176" s="1"/>
  <c r="H167" s="1"/>
  <c r="F67" i="113"/>
  <c r="F66" s="1"/>
  <c r="L39"/>
  <c r="L35" s="1"/>
  <c r="K35"/>
  <c r="J35"/>
  <c r="I35"/>
  <c r="J34"/>
  <c r="I34" s="1"/>
  <c r="H34"/>
  <c r="G34"/>
  <c r="F34"/>
  <c r="F33"/>
  <c r="L32"/>
  <c r="F32"/>
  <c r="L31"/>
  <c r="K31"/>
  <c r="J31"/>
  <c r="I31"/>
  <c r="H31"/>
  <c r="G31"/>
  <c r="F31"/>
  <c r="L29"/>
  <c r="L27"/>
  <c r="L26" s="1"/>
  <c r="K26"/>
  <c r="J26"/>
  <c r="I26"/>
  <c r="H26"/>
  <c r="G26"/>
  <c r="F26"/>
  <c r="L25" s="1"/>
  <c r="K24" s="1"/>
  <c r="J24"/>
  <c r="I24" s="1"/>
  <c r="H24"/>
  <c r="G24"/>
  <c r="F24"/>
  <c r="K23" s="1"/>
  <c r="J23" s="1"/>
  <c r="I23" s="1"/>
  <c r="H23" s="1"/>
  <c r="G23" s="1"/>
  <c r="F23" s="1"/>
  <c r="L21"/>
  <c r="H20" s="1"/>
  <c r="F20"/>
  <c r="F173" s="1"/>
  <c r="L18"/>
  <c r="L17"/>
  <c r="K17"/>
  <c r="J17"/>
  <c r="I17"/>
  <c r="K16"/>
  <c r="J16"/>
  <c r="I16"/>
  <c r="H16"/>
  <c r="G16"/>
  <c r="F16"/>
  <c r="L15"/>
  <c r="K15"/>
  <c r="J15" s="1"/>
  <c r="I15" s="1"/>
  <c r="H15" s="1"/>
  <c r="G15"/>
  <c r="F15" s="1"/>
  <c r="F14"/>
  <c r="L13"/>
  <c r="L12" s="1"/>
  <c r="F13"/>
  <c r="K12"/>
  <c r="J12"/>
  <c r="I12"/>
  <c r="H12"/>
  <c r="G12"/>
  <c r="F12" s="1"/>
  <c r="F10" s="1"/>
  <c r="K10"/>
  <c r="J10"/>
  <c r="I10"/>
  <c r="H10"/>
  <c r="G10" s="1"/>
  <c r="L16" l="1"/>
  <c r="F65"/>
  <c r="L11"/>
  <c r="L34"/>
  <c r="G20"/>
  <c r="G173" s="1"/>
  <c r="G164" s="1"/>
  <c r="F164" s="1"/>
  <c r="H173"/>
  <c r="H164" s="1"/>
  <c r="I68" i="114"/>
  <c r="H68"/>
  <c r="G68"/>
  <c r="I65"/>
  <c r="H65"/>
  <c r="G65"/>
  <c r="I64" s="1"/>
  <c r="H64"/>
  <c r="G64"/>
  <c r="I63" s="1"/>
  <c r="H63"/>
  <c r="G63"/>
  <c r="I62"/>
  <c r="H62"/>
  <c r="G62"/>
  <c r="J61"/>
  <c r="I61"/>
  <c r="H61" s="1"/>
  <c r="G61"/>
  <c r="I55"/>
  <c r="H55"/>
  <c r="G55"/>
  <c r="I54" s="1"/>
  <c r="H54"/>
  <c r="G54"/>
  <c r="I51"/>
  <c r="H51"/>
  <c r="G51"/>
  <c r="I45"/>
  <c r="H45"/>
  <c r="G45"/>
  <c r="I44" s="1"/>
  <c r="H44"/>
  <c r="G44" s="1"/>
  <c r="I43"/>
  <c r="H43"/>
  <c r="G43"/>
  <c r="J42"/>
  <c r="I42"/>
  <c r="H42"/>
  <c r="G42"/>
  <c r="I41"/>
  <c r="H41"/>
  <c r="G41"/>
  <c r="I40"/>
  <c r="H40"/>
  <c r="G40" s="1"/>
  <c r="J39"/>
  <c r="I39" s="1"/>
  <c r="H39" s="1"/>
  <c r="G39" s="1"/>
  <c r="I38"/>
  <c r="H38"/>
  <c r="G38"/>
  <c r="F38"/>
  <c r="E38"/>
  <c r="D38"/>
  <c r="I37"/>
  <c r="H37"/>
  <c r="G37"/>
  <c r="F37"/>
  <c r="E37" s="1"/>
  <c r="D37"/>
  <c r="J36"/>
  <c r="I36"/>
  <c r="H36"/>
  <c r="G36"/>
  <c r="F36" s="1"/>
  <c r="E36"/>
  <c r="D36"/>
  <c r="F34"/>
  <c r="E34"/>
  <c r="D34"/>
  <c r="I33"/>
  <c r="H33"/>
  <c r="G33"/>
  <c r="D33"/>
  <c r="I32" s="1"/>
  <c r="F32"/>
  <c r="E32"/>
  <c r="D32" s="1"/>
  <c r="H31"/>
  <c r="G31"/>
  <c r="D31"/>
  <c r="F30"/>
  <c r="E30"/>
  <c r="D30" s="1"/>
  <c r="I29"/>
  <c r="H29"/>
  <c r="G29"/>
  <c r="D29"/>
  <c r="I28"/>
  <c r="H28" s="1"/>
  <c r="G28" s="1"/>
  <c r="F28"/>
  <c r="E28"/>
  <c r="J27"/>
  <c r="I27" s="1"/>
  <c r="H27"/>
  <c r="G27" s="1"/>
  <c r="F27"/>
  <c r="E27" s="1"/>
  <c r="G26"/>
  <c r="D26"/>
  <c r="F25" s="1"/>
  <c r="E25" s="1"/>
  <c r="I24"/>
  <c r="H24"/>
  <c r="G24"/>
  <c r="D24"/>
  <c r="I23"/>
  <c r="H23"/>
  <c r="G23"/>
  <c r="D23"/>
  <c r="J22"/>
  <c r="F21"/>
  <c r="E21"/>
  <c r="D21"/>
  <c r="I20"/>
  <c r="H20"/>
  <c r="G20"/>
  <c r="I19" s="1"/>
  <c r="H19"/>
  <c r="G19" s="1"/>
  <c r="F19"/>
  <c r="E19"/>
  <c r="D19"/>
  <c r="J18"/>
  <c r="I18" s="1"/>
  <c r="H18" s="1"/>
  <c r="G18" s="1"/>
  <c r="F18" s="1"/>
  <c r="E18"/>
  <c r="D18"/>
  <c r="D17"/>
  <c r="I16"/>
  <c r="H16"/>
  <c r="G16"/>
  <c r="F16"/>
  <c r="E16"/>
  <c r="D16"/>
  <c r="I15"/>
  <c r="H15"/>
  <c r="G15" s="1"/>
  <c r="I14"/>
  <c r="H14"/>
  <c r="G14"/>
  <c r="F14"/>
  <c r="E14"/>
  <c r="D14"/>
  <c r="L13"/>
  <c r="I13"/>
  <c r="H13"/>
  <c r="G13"/>
  <c r="F13"/>
  <c r="E13"/>
  <c r="D13"/>
  <c r="I12"/>
  <c r="H12"/>
  <c r="G12"/>
  <c r="F12"/>
  <c r="E12"/>
  <c r="D12"/>
  <c r="J10"/>
  <c r="I10"/>
  <c r="H10"/>
  <c r="G10"/>
  <c r="F10" s="1"/>
  <c r="E10" s="1"/>
  <c r="D10" s="1"/>
  <c r="D28" l="1"/>
  <c r="D27" s="1"/>
  <c r="I26" s="1"/>
  <c r="H26" s="1"/>
  <c r="J68"/>
  <c r="K34" i="113"/>
  <c r="L10"/>
  <c r="L229" s="1"/>
  <c r="N34"/>
  <c r="N36" s="1"/>
  <c r="L68" i="108"/>
  <c r="K68"/>
  <c r="J68"/>
  <c r="I68"/>
  <c r="H68"/>
  <c r="G68"/>
  <c r="D25" i="114" l="1"/>
  <c r="P66" i="108"/>
  <c r="O66"/>
  <c r="N66"/>
  <c r="M66"/>
  <c r="R65" s="1"/>
  <c r="Q65"/>
  <c r="P65"/>
  <c r="O65"/>
  <c r="N65"/>
  <c r="M65"/>
  <c r="I65"/>
  <c r="R64"/>
  <c r="Q64" l="1"/>
  <c r="P64"/>
  <c r="O64"/>
  <c r="N64"/>
  <c r="M64"/>
  <c r="L64"/>
  <c r="K64"/>
  <c r="J64"/>
  <c r="I64"/>
  <c r="H64"/>
  <c r="G64"/>
  <c r="F64"/>
  <c r="E64"/>
  <c r="R63"/>
  <c r="Q63"/>
  <c r="P63"/>
  <c r="O63"/>
  <c r="N63"/>
  <c r="M63"/>
  <c r="L63"/>
  <c r="K63"/>
  <c r="J63"/>
  <c r="I63"/>
  <c r="H63"/>
  <c r="G63"/>
  <c r="Q62"/>
  <c r="P62"/>
  <c r="O62"/>
  <c r="N62"/>
  <c r="M62"/>
  <c r="Q61"/>
  <c r="P61"/>
  <c r="O61"/>
  <c r="N61"/>
  <c r="M61"/>
  <c r="Q60"/>
  <c r="M60"/>
  <c r="M59" s="1"/>
  <c r="L60"/>
  <c r="K60"/>
  <c r="J60"/>
  <c r="P60" s="1"/>
  <c r="I60"/>
  <c r="H60"/>
  <c r="G60"/>
  <c r="Q59"/>
  <c r="L59"/>
  <c r="K59"/>
  <c r="J59"/>
  <c r="J58" s="1"/>
  <c r="I59"/>
  <c r="H59"/>
  <c r="G59"/>
  <c r="F59"/>
  <c r="E59"/>
  <c r="D59"/>
  <c r="L58"/>
  <c r="K58"/>
  <c r="I58"/>
  <c r="H58"/>
  <c r="G58"/>
  <c r="R56"/>
  <c r="Q56"/>
  <c r="L56"/>
  <c r="K56"/>
  <c r="J56"/>
  <c r="I56"/>
  <c r="H56"/>
  <c r="G56"/>
  <c r="F56"/>
  <c r="E56"/>
  <c r="D56"/>
  <c r="R55"/>
  <c r="Q55" s="1"/>
  <c r="L55" s="1"/>
  <c r="K55"/>
  <c r="J55" s="1"/>
  <c r="I55"/>
  <c r="H55" s="1"/>
  <c r="G55"/>
  <c r="F55" s="1"/>
  <c r="E55"/>
  <c r="D55" s="1"/>
  <c r="Q54"/>
  <c r="P54"/>
  <c r="O54"/>
  <c r="N54"/>
  <c r="M54"/>
  <c r="I54"/>
  <c r="F54" s="1"/>
  <c r="E54"/>
  <c r="D54" s="1"/>
  <c r="P59" l="1"/>
  <c r="O60"/>
  <c r="N60"/>
  <c r="R61"/>
  <c r="R53"/>
  <c r="Q53"/>
  <c r="P53"/>
  <c r="O53"/>
  <c r="N53"/>
  <c r="M53"/>
  <c r="L53"/>
  <c r="K53"/>
  <c r="J53"/>
  <c r="I53" s="1"/>
  <c r="H53"/>
  <c r="G53"/>
  <c r="R52"/>
  <c r="Q52"/>
  <c r="P52"/>
  <c r="O52"/>
  <c r="N52"/>
  <c r="M52"/>
  <c r="L52"/>
  <c r="K52"/>
  <c r="J52"/>
  <c r="I52" s="1"/>
  <c r="H52"/>
  <c r="G52"/>
  <c r="F52"/>
  <c r="E52"/>
  <c r="D52"/>
  <c r="R60" l="1"/>
  <c r="R59"/>
  <c r="R58" s="1"/>
  <c r="Q58" s="1"/>
  <c r="R51"/>
  <c r="O59"/>
  <c r="N59" s="1"/>
  <c r="K51"/>
  <c r="J51" s="1"/>
  <c r="I51" s="1"/>
  <c r="H51"/>
  <c r="G51"/>
  <c r="R50" s="1"/>
  <c r="K50"/>
  <c r="J50" s="1"/>
  <c r="I50" s="1"/>
  <c r="H50" s="1"/>
  <c r="G50" s="1"/>
  <c r="L47" s="1"/>
  <c r="K47"/>
  <c r="F47"/>
  <c r="E47"/>
  <c r="D47"/>
  <c r="R46" s="1"/>
  <c r="Q46"/>
  <c r="P46"/>
  <c r="O46"/>
  <c r="N46"/>
  <c r="M46"/>
  <c r="L46"/>
  <c r="K46"/>
  <c r="J46"/>
  <c r="F46"/>
  <c r="E46"/>
  <c r="D46"/>
  <c r="R45" s="1"/>
  <c r="Q45"/>
  <c r="P45" s="1"/>
  <c r="O45" s="1"/>
  <c r="N45" s="1"/>
  <c r="M45" s="1"/>
  <c r="L45" s="1"/>
  <c r="K45"/>
  <c r="J45"/>
  <c r="I45"/>
  <c r="H45"/>
  <c r="G45"/>
  <c r="F45" s="1"/>
  <c r="E45" s="1"/>
  <c r="D45" s="1"/>
  <c r="R44" s="1"/>
  <c r="Q44" s="1"/>
  <c r="P44" s="1"/>
  <c r="O44" s="1"/>
  <c r="N44" s="1"/>
  <c r="M44" s="1"/>
  <c r="L44" s="1"/>
  <c r="K44" s="1"/>
  <c r="J44" s="1"/>
  <c r="I44"/>
  <c r="H44" s="1"/>
  <c r="G44"/>
  <c r="F44" s="1"/>
  <c r="E44" s="1"/>
  <c r="D44" s="1"/>
  <c r="R43" s="1"/>
  <c r="Q43" s="1"/>
  <c r="P43" s="1"/>
  <c r="O43" s="1"/>
  <c r="N43" s="1"/>
  <c r="M43" s="1"/>
  <c r="L43" s="1"/>
  <c r="K43" s="1"/>
  <c r="J43"/>
  <c r="I43" s="1"/>
  <c r="H43" s="1"/>
  <c r="G43" s="1"/>
  <c r="R42" s="1"/>
  <c r="Q42"/>
  <c r="L42" s="1"/>
  <c r="K42"/>
  <c r="F42"/>
  <c r="E42"/>
  <c r="D42"/>
  <c r="R41" s="1"/>
  <c r="Q41"/>
  <c r="L41" s="1"/>
  <c r="K41"/>
  <c r="J41"/>
  <c r="I41"/>
  <c r="H41"/>
  <c r="G41"/>
  <c r="F41" s="1"/>
  <c r="E41"/>
  <c r="D41" s="1"/>
  <c r="R40" s="1"/>
  <c r="Q40" s="1"/>
  <c r="L40" s="1"/>
  <c r="K40"/>
  <c r="J40"/>
  <c r="I40"/>
  <c r="H40"/>
  <c r="G40"/>
  <c r="F40" s="1"/>
  <c r="E40"/>
  <c r="D40" s="1"/>
  <c r="R39"/>
  <c r="Q39"/>
  <c r="L39" s="1"/>
  <c r="K39" s="1"/>
  <c r="J39"/>
  <c r="I39" s="1"/>
  <c r="H39"/>
  <c r="G39" s="1"/>
  <c r="R38"/>
  <c r="Q38"/>
  <c r="L38" s="1"/>
  <c r="K38" s="1"/>
  <c r="J38"/>
  <c r="I38"/>
  <c r="F38"/>
  <c r="R37"/>
  <c r="Q37"/>
  <c r="L37" s="1"/>
  <c r="K37" s="1"/>
  <c r="J37" s="1"/>
  <c r="I37"/>
  <c r="G37"/>
  <c r="F37"/>
  <c r="D37"/>
  <c r="R36"/>
  <c r="Q36"/>
  <c r="L36" s="1"/>
  <c r="K36" s="1"/>
  <c r="J36"/>
  <c r="I36"/>
  <c r="G36"/>
  <c r="F36" s="1"/>
  <c r="E36"/>
  <c r="D36" s="1"/>
  <c r="R35"/>
  <c r="Q35"/>
  <c r="L35" s="1"/>
  <c r="K35" s="1"/>
  <c r="J35" s="1"/>
  <c r="I35" s="1"/>
  <c r="H35"/>
  <c r="G35" s="1"/>
  <c r="F35" s="1"/>
  <c r="E35" s="1"/>
  <c r="D35" s="1"/>
  <c r="R34" s="1"/>
  <c r="Q34"/>
  <c r="P34"/>
  <c r="O34"/>
  <c r="N34"/>
  <c r="M34"/>
  <c r="L34" s="1"/>
  <c r="K34"/>
  <c r="R33" s="1"/>
  <c r="Q33"/>
  <c r="P33"/>
  <c r="O33"/>
  <c r="N33"/>
  <c r="M33"/>
  <c r="L33" s="1"/>
  <c r="K33"/>
  <c r="J33"/>
  <c r="I33"/>
  <c r="H33"/>
  <c r="G33"/>
  <c r="E33"/>
  <c r="D33"/>
  <c r="R32" s="1"/>
  <c r="Q32"/>
  <c r="O32"/>
  <c r="N32"/>
  <c r="M32"/>
  <c r="L32" s="1"/>
  <c r="K32"/>
  <c r="G32"/>
  <c r="F32"/>
  <c r="E32"/>
  <c r="D32" s="1"/>
  <c r="R31" s="1"/>
  <c r="Q31"/>
  <c r="P31"/>
  <c r="O31"/>
  <c r="N31"/>
  <c r="M31"/>
  <c r="K31"/>
  <c r="I31"/>
  <c r="H31"/>
  <c r="G31" s="1"/>
  <c r="F31"/>
  <c r="E31" s="1"/>
  <c r="D31" s="1"/>
  <c r="R30" s="1"/>
  <c r="Q30" s="1"/>
  <c r="P30" s="1"/>
  <c r="O30"/>
  <c r="N30" s="1"/>
  <c r="M30"/>
  <c r="K30"/>
  <c r="I30"/>
  <c r="H30" s="1"/>
  <c r="G30" s="1"/>
  <c r="F30"/>
  <c r="R29" s="1"/>
  <c r="Q29" s="1"/>
  <c r="P29" s="1"/>
  <c r="O29" s="1"/>
  <c r="N29" s="1"/>
  <c r="M29" s="1"/>
  <c r="L29"/>
  <c r="P58" l="1"/>
  <c r="O58" s="1"/>
  <c r="Q51"/>
  <c r="Q50"/>
  <c r="L30"/>
  <c r="L31"/>
  <c r="K29"/>
  <c r="I29" s="1"/>
  <c r="H29" s="1"/>
  <c r="G29" s="1"/>
  <c r="R28"/>
  <c r="Q28"/>
  <c r="P28" s="1"/>
  <c r="O28" s="1"/>
  <c r="N28" s="1"/>
  <c r="M28" s="1"/>
  <c r="L28" s="1"/>
  <c r="K28" s="1"/>
  <c r="J28" s="1"/>
  <c r="I28" s="1"/>
  <c r="H28"/>
  <c r="F28"/>
  <c r="R27"/>
  <c r="Q27"/>
  <c r="P27" s="1"/>
  <c r="O27" s="1"/>
  <c r="N27" s="1"/>
  <c r="M27" s="1"/>
  <c r="L27" s="1"/>
  <c r="K27" s="1"/>
  <c r="J27" s="1"/>
  <c r="I27" s="1"/>
  <c r="H27"/>
  <c r="F27"/>
  <c r="D27"/>
  <c r="R26"/>
  <c r="Q26"/>
  <c r="P26" s="1"/>
  <c r="O26" s="1"/>
  <c r="N26" s="1"/>
  <c r="M26" s="1"/>
  <c r="L26" s="1"/>
  <c r="K26" s="1"/>
  <c r="J26" s="1"/>
  <c r="I26"/>
  <c r="H26"/>
  <c r="F26"/>
  <c r="E26"/>
  <c r="D26"/>
  <c r="R25"/>
  <c r="Q25"/>
  <c r="P25" s="1"/>
  <c r="O25" s="1"/>
  <c r="N25" s="1"/>
  <c r="M25" s="1"/>
  <c r="L25" s="1"/>
  <c r="K25" s="1"/>
  <c r="J25" s="1"/>
  <c r="I25" s="1"/>
  <c r="H25"/>
  <c r="F25"/>
  <c r="E25"/>
  <c r="D25"/>
  <c r="R24"/>
  <c r="Q24"/>
  <c r="P24" s="1"/>
  <c r="O24" s="1"/>
  <c r="N24" s="1"/>
  <c r="M24" s="1"/>
  <c r="L24" s="1"/>
  <c r="K24"/>
  <c r="J24"/>
  <c r="I24" s="1"/>
  <c r="H24" s="1"/>
  <c r="G24" s="1"/>
  <c r="F24" s="1"/>
  <c r="E24"/>
  <c r="D24" s="1"/>
  <c r="R23" s="1"/>
  <c r="Q23"/>
  <c r="O23"/>
  <c r="O22" s="1"/>
  <c r="N23"/>
  <c r="M23"/>
  <c r="L23" s="1"/>
  <c r="K23"/>
  <c r="F23"/>
  <c r="R22" s="1"/>
  <c r="Q22"/>
  <c r="P22"/>
  <c r="P21" s="1"/>
  <c r="M22"/>
  <c r="M21" s="1"/>
  <c r="K22"/>
  <c r="L22" s="1"/>
  <c r="I22"/>
  <c r="H22"/>
  <c r="H21" s="1"/>
  <c r="G22"/>
  <c r="D22"/>
  <c r="R21" s="1"/>
  <c r="Q21" s="1"/>
  <c r="J21"/>
  <c r="I21"/>
  <c r="G21"/>
  <c r="E21"/>
  <c r="Q20"/>
  <c r="L20" s="1"/>
  <c r="K20"/>
  <c r="I20"/>
  <c r="F20"/>
  <c r="Q19"/>
  <c r="O19"/>
  <c r="N19"/>
  <c r="M19"/>
  <c r="K19"/>
  <c r="I19"/>
  <c r="F19"/>
  <c r="Q18"/>
  <c r="P18"/>
  <c r="O18" s="1"/>
  <c r="N18"/>
  <c r="M18" s="1"/>
  <c r="J18"/>
  <c r="I18"/>
  <c r="H18"/>
  <c r="G18"/>
  <c r="F18" s="1"/>
  <c r="E18"/>
  <c r="D18"/>
  <c r="R17" s="1"/>
  <c r="Q17"/>
  <c r="P17"/>
  <c r="O17"/>
  <c r="N17"/>
  <c r="M17"/>
  <c r="L17" s="1"/>
  <c r="K17"/>
  <c r="I17"/>
  <c r="R16"/>
  <c r="Q16"/>
  <c r="L16" s="1"/>
  <c r="K16" s="1"/>
  <c r="J16" s="1"/>
  <c r="I16"/>
  <c r="R15" s="1"/>
  <c r="Q15"/>
  <c r="O15"/>
  <c r="N15"/>
  <c r="M15"/>
  <c r="L15" s="1"/>
  <c r="K15"/>
  <c r="I15"/>
  <c r="F15"/>
  <c r="R14"/>
  <c r="Q14"/>
  <c r="P14"/>
  <c r="O14"/>
  <c r="N14"/>
  <c r="M14"/>
  <c r="L14" s="1"/>
  <c r="K14" s="1"/>
  <c r="J14"/>
  <c r="I14" s="1"/>
  <c r="H14"/>
  <c r="G14"/>
  <c r="R13"/>
  <c r="Q13"/>
  <c r="L13"/>
  <c r="K13"/>
  <c r="J13" s="1"/>
  <c r="I13"/>
  <c r="F13"/>
  <c r="Q12"/>
  <c r="O12"/>
  <c r="O11" s="1"/>
  <c r="N12"/>
  <c r="M12"/>
  <c r="M11" s="1"/>
  <c r="M10" s="1"/>
  <c r="K12"/>
  <c r="L12" s="1"/>
  <c r="F12"/>
  <c r="P11"/>
  <c r="I11"/>
  <c r="H11"/>
  <c r="G11"/>
  <c r="F11" s="1"/>
  <c r="E11"/>
  <c r="D11"/>
  <c r="P10"/>
  <c r="H10"/>
  <c r="G10" s="1"/>
  <c r="F10" s="1"/>
  <c r="E10" s="1"/>
  <c r="D10" s="1"/>
  <c r="N11" l="1"/>
  <c r="N10" s="1"/>
  <c r="O10"/>
  <c r="R12"/>
  <c r="R11" s="1"/>
  <c r="Q11" s="1"/>
  <c r="N58"/>
  <c r="M58" s="1"/>
  <c r="M51" s="1"/>
  <c r="L51" s="1"/>
  <c r="O51"/>
  <c r="N51" s="1"/>
  <c r="P50"/>
  <c r="O50" s="1"/>
  <c r="N50" s="1"/>
  <c r="M50" s="1"/>
  <c r="L50" s="1"/>
  <c r="P51"/>
  <c r="L19"/>
  <c r="R19"/>
  <c r="R18" s="1"/>
  <c r="L21"/>
  <c r="K21"/>
  <c r="N22"/>
  <c r="O21"/>
  <c r="N21" s="1"/>
  <c r="D21"/>
  <c r="R20" s="1"/>
  <c r="F22"/>
  <c r="F21" s="1"/>
  <c r="D9"/>
  <c r="J73" i="75" s="1"/>
  <c r="J72"/>
  <c r="L69"/>
  <c r="K69"/>
  <c r="J69"/>
  <c r="I69"/>
  <c r="H69"/>
  <c r="G69"/>
  <c r="L67"/>
  <c r="K67"/>
  <c r="J67" s="1"/>
  <c r="I67"/>
  <c r="H67"/>
  <c r="G67"/>
  <c r="R10" i="108" l="1"/>
  <c r="Q10"/>
  <c r="Q9" s="1"/>
  <c r="P9" s="1"/>
  <c r="R9"/>
  <c r="R67" s="1"/>
  <c r="O9"/>
  <c r="N9" s="1"/>
  <c r="M9" s="1"/>
  <c r="L66" i="75"/>
  <c r="K66"/>
  <c r="J66"/>
  <c r="I66"/>
  <c r="H66"/>
  <c r="G66"/>
  <c r="P65" s="1"/>
  <c r="O65" s="1"/>
  <c r="N65" s="1"/>
  <c r="M65"/>
  <c r="L65" s="1"/>
  <c r="K65" s="1"/>
  <c r="Q67" i="108" l="1"/>
  <c r="P67" s="1"/>
  <c r="O67" s="1"/>
  <c r="N67" s="1"/>
  <c r="M67"/>
  <c r="J65" i="75"/>
  <c r="I65" s="1"/>
  <c r="H65"/>
  <c r="G65" s="1"/>
  <c r="F65"/>
  <c r="E65" s="1"/>
  <c r="D65"/>
  <c r="P64"/>
  <c r="O64"/>
  <c r="N64"/>
  <c r="M64"/>
  <c r="P63"/>
  <c r="O63"/>
  <c r="N63"/>
  <c r="M63"/>
  <c r="I63"/>
  <c r="D63"/>
  <c r="P62" s="1"/>
  <c r="O62" s="1"/>
  <c r="N62" s="1"/>
  <c r="M62" s="1"/>
  <c r="L62"/>
  <c r="K62"/>
  <c r="I9" i="108" l="1"/>
  <c r="H9" s="1"/>
  <c r="G9" s="1"/>
  <c r="J62" i="75"/>
  <c r="I62"/>
  <c r="H62"/>
  <c r="G62"/>
  <c r="F62"/>
  <c r="F63" s="1"/>
  <c r="E62"/>
  <c r="E63" s="1"/>
  <c r="P61"/>
  <c r="O61"/>
  <c r="N61"/>
  <c r="M61"/>
  <c r="L61"/>
  <c r="K61"/>
  <c r="J61"/>
  <c r="I61"/>
  <c r="H61"/>
  <c r="G61"/>
  <c r="F61" s="1"/>
  <c r="E61" s="1"/>
  <c r="D61" s="1"/>
  <c r="P60"/>
  <c r="O60"/>
  <c r="N60"/>
  <c r="M60"/>
  <c r="P59"/>
  <c r="O59"/>
  <c r="N59"/>
  <c r="M59"/>
  <c r="P58"/>
  <c r="O58"/>
  <c r="N58"/>
  <c r="M58"/>
  <c r="L58"/>
  <c r="K58"/>
  <c r="J58"/>
  <c r="I58"/>
  <c r="H58"/>
  <c r="G58"/>
  <c r="P57" s="1"/>
  <c r="O57" s="1"/>
  <c r="N57" s="1"/>
  <c r="M57" s="1"/>
  <c r="L57"/>
  <c r="K57"/>
  <c r="J57"/>
  <c r="I57" s="1"/>
  <c r="H57"/>
  <c r="G57" s="1"/>
  <c r="F57"/>
  <c r="E57"/>
  <c r="D57"/>
  <c r="P56" s="1"/>
  <c r="O56" s="1"/>
  <c r="N56" s="1"/>
  <c r="M56" s="1"/>
  <c r="L56" s="1"/>
  <c r="K56" s="1"/>
  <c r="F9" i="108" l="1"/>
  <c r="G67"/>
  <c r="I67"/>
  <c r="J56" i="75"/>
  <c r="I56" s="1"/>
  <c r="H56"/>
  <c r="G56" s="1"/>
  <c r="L54"/>
  <c r="K54"/>
  <c r="J54"/>
  <c r="I54"/>
  <c r="H54"/>
  <c r="G54"/>
  <c r="F54"/>
  <c r="E54"/>
  <c r="D54"/>
  <c r="L53"/>
  <c r="K53" s="1"/>
  <c r="J53"/>
  <c r="I53" s="1"/>
  <c r="H53"/>
  <c r="G53" s="1"/>
  <c r="F53"/>
  <c r="E53" s="1"/>
  <c r="D53"/>
  <c r="P52"/>
  <c r="O52"/>
  <c r="N52"/>
  <c r="M52"/>
  <c r="I52"/>
  <c r="F52"/>
  <c r="E52" s="1"/>
  <c r="D52" s="1"/>
  <c r="P51" s="1"/>
  <c r="O51" s="1"/>
  <c r="N51" s="1"/>
  <c r="M51" s="1"/>
  <c r="L51"/>
  <c r="K51"/>
  <c r="J51"/>
  <c r="I51" s="1"/>
  <c r="H51"/>
  <c r="G51"/>
  <c r="P50"/>
  <c r="O50"/>
  <c r="N50"/>
  <c r="M50"/>
  <c r="L50"/>
  <c r="K50"/>
  <c r="J50"/>
  <c r="I50" s="1"/>
  <c r="H50"/>
  <c r="G50"/>
  <c r="F50"/>
  <c r="E50"/>
  <c r="D50"/>
  <c r="P49"/>
  <c r="O49"/>
  <c r="N49"/>
  <c r="G71" i="108" l="1"/>
  <c r="G69"/>
  <c r="H67"/>
  <c r="I71"/>
  <c r="I69"/>
  <c r="E9"/>
  <c r="F63"/>
  <c r="M49" i="75"/>
  <c r="L49"/>
  <c r="K49"/>
  <c r="J49"/>
  <c r="I49" s="1"/>
  <c r="H49" s="1"/>
  <c r="G49"/>
  <c r="P48" s="1"/>
  <c r="O48" s="1"/>
  <c r="N48" s="1"/>
  <c r="M48" s="1"/>
  <c r="L48" s="1"/>
  <c r="K48" s="1"/>
  <c r="J48" s="1"/>
  <c r="I48" s="1"/>
  <c r="H48" s="1"/>
  <c r="G48" s="1"/>
  <c r="L47"/>
  <c r="K47"/>
  <c r="F47"/>
  <c r="E47"/>
  <c r="D47"/>
  <c r="P46"/>
  <c r="O46"/>
  <c r="N46"/>
  <c r="M46"/>
  <c r="L46" s="1"/>
  <c r="K46"/>
  <c r="E63" i="108" l="1"/>
  <c r="F67"/>
  <c r="F65"/>
  <c r="H71"/>
  <c r="H69"/>
  <c r="J46" i="75"/>
  <c r="F46"/>
  <c r="E46"/>
  <c r="D46"/>
  <c r="P45" s="1"/>
  <c r="O45" s="1"/>
  <c r="N45" s="1"/>
  <c r="M45" s="1"/>
  <c r="L45" s="1"/>
  <c r="K45"/>
  <c r="J45"/>
  <c r="I45"/>
  <c r="H45"/>
  <c r="G45"/>
  <c r="F45" s="1"/>
  <c r="E45"/>
  <c r="D45"/>
  <c r="P44" s="1"/>
  <c r="O44" s="1"/>
  <c r="N44" s="1"/>
  <c r="M44" s="1"/>
  <c r="L44" s="1"/>
  <c r="K44" s="1"/>
  <c r="J44" s="1"/>
  <c r="I44" s="1"/>
  <c r="H44"/>
  <c r="G44" s="1"/>
  <c r="F44" s="1"/>
  <c r="E44" s="1"/>
  <c r="D44" s="1"/>
  <c r="P43" s="1"/>
  <c r="O43" s="1"/>
  <c r="N43" s="1"/>
  <c r="M43" s="1"/>
  <c r="L43" s="1"/>
  <c r="K43" s="1"/>
  <c r="D63" i="108" l="1"/>
  <c r="E67"/>
  <c r="D67" s="1"/>
  <c r="E65"/>
  <c r="J43" i="75"/>
  <c r="I43" s="1"/>
  <c r="H43" s="1"/>
  <c r="G43" s="1"/>
  <c r="L42" s="1"/>
  <c r="K42"/>
  <c r="F42" s="1"/>
  <c r="E42" s="1"/>
  <c r="D42" s="1"/>
  <c r="L41" s="1"/>
  <c r="R62" i="108" l="1"/>
  <c r="D65"/>
  <c r="K41" i="75"/>
  <c r="J41"/>
  <c r="I41"/>
  <c r="H41"/>
  <c r="G41"/>
  <c r="F41" s="1"/>
  <c r="E41" s="1"/>
  <c r="D41" s="1"/>
  <c r="R40" l="1"/>
  <c r="L40" s="1"/>
  <c r="K40" s="1"/>
  <c r="J40" s="1"/>
  <c r="I40"/>
  <c r="H40"/>
  <c r="G40"/>
  <c r="F40" s="1"/>
  <c r="E40" s="1"/>
  <c r="D40" s="1"/>
  <c r="L39" s="1"/>
  <c r="K39" s="1"/>
  <c r="J39"/>
  <c r="I39"/>
  <c r="H39"/>
  <c r="G39"/>
  <c r="L38" s="1"/>
  <c r="K38" s="1"/>
  <c r="J38" s="1"/>
  <c r="I38"/>
  <c r="F38"/>
  <c r="L37" s="1"/>
  <c r="K37" s="1"/>
  <c r="J37" s="1"/>
  <c r="I37"/>
  <c r="G37"/>
  <c r="F37"/>
  <c r="D37"/>
  <c r="L36" s="1"/>
  <c r="K36" s="1"/>
  <c r="J36" s="1"/>
  <c r="I36"/>
  <c r="G36" s="1"/>
  <c r="F36" s="1"/>
  <c r="E36"/>
  <c r="D36" s="1"/>
  <c r="L35" s="1"/>
  <c r="K35" s="1"/>
  <c r="J35" s="1"/>
  <c r="I35" s="1"/>
  <c r="H35"/>
  <c r="G35" s="1"/>
  <c r="F35" s="1"/>
  <c r="E35"/>
  <c r="D35" s="1"/>
  <c r="P34"/>
  <c r="O34"/>
  <c r="N34"/>
  <c r="M34"/>
  <c r="L34"/>
  <c r="K34"/>
  <c r="P33" s="1"/>
  <c r="O33" s="1"/>
  <c r="N33" s="1"/>
  <c r="M33" s="1"/>
  <c r="L33" s="1"/>
  <c r="K33"/>
  <c r="J33"/>
  <c r="I33"/>
  <c r="H33"/>
  <c r="G33"/>
  <c r="E33"/>
  <c r="D33"/>
  <c r="O32"/>
  <c r="N32"/>
  <c r="M32"/>
  <c r="L32" s="1"/>
  <c r="K32"/>
  <c r="G32"/>
  <c r="F32"/>
  <c r="E32"/>
  <c r="D32" s="1"/>
  <c r="P31"/>
  <c r="O31"/>
  <c r="N31"/>
  <c r="M31"/>
  <c r="L31" s="1"/>
  <c r="K31"/>
  <c r="J31"/>
  <c r="I31"/>
  <c r="H31"/>
  <c r="G31" s="1"/>
  <c r="F31" s="1"/>
  <c r="E31" s="1"/>
  <c r="D31" s="1"/>
  <c r="P30" s="1"/>
  <c r="O30" s="1"/>
  <c r="N30" s="1"/>
  <c r="M30" s="1"/>
  <c r="L30" s="1"/>
  <c r="K30"/>
  <c r="J30"/>
  <c r="I30"/>
  <c r="H30" s="1"/>
  <c r="G30" s="1"/>
  <c r="F30"/>
  <c r="P29" s="1"/>
  <c r="O29" s="1"/>
  <c r="N29" s="1"/>
  <c r="M29" s="1"/>
  <c r="L29"/>
  <c r="K29" l="1"/>
  <c r="J29"/>
  <c r="I29" s="1"/>
  <c r="H29" s="1"/>
  <c r="G29" s="1"/>
  <c r="P28" s="1"/>
  <c r="O28" s="1"/>
  <c r="N28" s="1"/>
  <c r="M28" s="1"/>
  <c r="L28" s="1"/>
  <c r="K28" s="1"/>
  <c r="J28" s="1"/>
  <c r="I28" s="1"/>
  <c r="H28"/>
  <c r="F28"/>
  <c r="P27" s="1"/>
  <c r="O27" s="1"/>
  <c r="N27" s="1"/>
  <c r="M27" s="1"/>
  <c r="L27" s="1"/>
  <c r="K27" s="1"/>
  <c r="J27" s="1"/>
  <c r="I27" s="1"/>
  <c r="H27"/>
  <c r="F27"/>
  <c r="D27"/>
  <c r="P26" s="1"/>
  <c r="O26" s="1"/>
  <c r="N26" s="1"/>
  <c r="M26" s="1"/>
  <c r="L26" s="1"/>
  <c r="K26" s="1"/>
  <c r="J26" s="1"/>
  <c r="I26"/>
  <c r="H26"/>
  <c r="F26"/>
  <c r="E26"/>
  <c r="D26"/>
  <c r="P25" s="1"/>
  <c r="O25" s="1"/>
  <c r="N25" s="1"/>
  <c r="M25" s="1"/>
  <c r="L25" s="1"/>
  <c r="K25" s="1"/>
  <c r="J25" s="1"/>
  <c r="I25" s="1"/>
  <c r="H25"/>
  <c r="F25"/>
  <c r="E25"/>
  <c r="D25"/>
  <c r="P24"/>
  <c r="O24" l="1"/>
  <c r="N24"/>
  <c r="M24"/>
  <c r="L24" s="1"/>
  <c r="K24"/>
  <c r="J24"/>
  <c r="I24" s="1"/>
  <c r="H24" s="1"/>
  <c r="G24" s="1"/>
  <c r="F24" s="1"/>
  <c r="E24"/>
  <c r="D24" s="1"/>
  <c r="O23"/>
  <c r="N23"/>
  <c r="M23"/>
  <c r="L23" s="1"/>
  <c r="K23"/>
  <c r="J23" l="1"/>
  <c r="F23"/>
  <c r="P22"/>
  <c r="O22"/>
  <c r="N22"/>
  <c r="M22"/>
  <c r="L22"/>
  <c r="K22" s="1"/>
  <c r="J22"/>
  <c r="I22"/>
  <c r="H22"/>
  <c r="G22"/>
  <c r="F22"/>
  <c r="D22"/>
  <c r="P21"/>
  <c r="O21"/>
  <c r="N21"/>
  <c r="M21"/>
  <c r="L21" s="1"/>
  <c r="K21"/>
  <c r="J21"/>
  <c r="I21"/>
  <c r="H21"/>
  <c r="G21"/>
  <c r="F21"/>
  <c r="E21"/>
  <c r="D21"/>
  <c r="L20" s="1"/>
  <c r="K20" s="1"/>
  <c r="I20"/>
  <c r="F20"/>
  <c r="O19"/>
  <c r="N19"/>
  <c r="M19"/>
  <c r="L19" s="1"/>
  <c r="K19" s="1"/>
  <c r="I19"/>
  <c r="F19"/>
  <c r="P18" l="1"/>
  <c r="O18"/>
  <c r="N18"/>
  <c r="M18"/>
  <c r="L18" s="1"/>
  <c r="K18" s="1"/>
  <c r="J18"/>
  <c r="I18" s="1"/>
  <c r="H18"/>
  <c r="G18"/>
  <c r="F18" s="1"/>
  <c r="E18"/>
  <c r="D18"/>
  <c r="P17"/>
  <c r="O17"/>
  <c r="N17"/>
  <c r="M17"/>
  <c r="L17" s="1"/>
  <c r="K17" s="1"/>
  <c r="I17"/>
  <c r="L16" s="1"/>
  <c r="K16" s="1"/>
  <c r="J16" s="1"/>
  <c r="I16"/>
  <c r="O15"/>
  <c r="N15"/>
  <c r="M15"/>
  <c r="L15" s="1"/>
  <c r="K15" s="1"/>
  <c r="I15"/>
  <c r="F15"/>
  <c r="P14"/>
  <c r="O14" s="1"/>
  <c r="N14" s="1"/>
  <c r="M14" s="1"/>
  <c r="L14" s="1"/>
  <c r="K14"/>
  <c r="J14"/>
  <c r="I14"/>
  <c r="H14"/>
  <c r="G14"/>
  <c r="L13" s="1"/>
  <c r="K13"/>
  <c r="J13" s="1"/>
  <c r="I13"/>
  <c r="F13"/>
  <c r="O12"/>
  <c r="N12"/>
  <c r="M12"/>
  <c r="L12"/>
  <c r="K12"/>
  <c r="F12"/>
  <c r="P11" s="1"/>
  <c r="O11"/>
  <c r="N11"/>
  <c r="M11"/>
  <c r="L11"/>
  <c r="K11"/>
  <c r="J11"/>
  <c r="I11"/>
  <c r="H11"/>
  <c r="G11"/>
  <c r="F11" s="1"/>
  <c r="E11"/>
  <c r="D11"/>
  <c r="P10" s="1"/>
  <c r="O10" s="1"/>
  <c r="N10" s="1"/>
  <c r="M10" s="1"/>
  <c r="L10" s="1"/>
  <c r="K10" s="1"/>
  <c r="J10" s="1"/>
  <c r="I10" s="1"/>
  <c r="H10" s="1"/>
  <c r="G10"/>
  <c r="F10" s="1"/>
  <c r="E10" l="1"/>
  <c r="D10" s="1"/>
  <c r="P9"/>
  <c r="O9"/>
  <c r="N9" s="1"/>
  <c r="M9"/>
  <c r="L9" s="1"/>
  <c r="K9" s="1"/>
  <c r="J9" s="1"/>
  <c r="I9" s="1"/>
  <c r="H9"/>
  <c r="G9" s="1"/>
  <c r="F9"/>
  <c r="E9" s="1"/>
  <c r="D9"/>
  <c r="J72" i="59" s="1"/>
  <c r="J70" s="1"/>
  <c r="J68"/>
  <c r="J66"/>
  <c r="J65"/>
  <c r="H65"/>
  <c r="J63"/>
  <c r="H63"/>
  <c r="J62"/>
  <c r="J61"/>
  <c r="H61"/>
  <c r="J59"/>
  <c r="H59" s="1"/>
  <c r="H58"/>
  <c r="B58"/>
  <c r="H57"/>
  <c r="H56"/>
  <c r="H55" l="1"/>
  <c r="H54"/>
  <c r="H53"/>
  <c r="H52" s="1"/>
  <c r="B52"/>
  <c r="J50"/>
  <c r="H50" s="1"/>
  <c r="H49"/>
  <c r="B49"/>
  <c r="H48" s="1"/>
  <c r="B48"/>
  <c r="J46"/>
  <c r="H46"/>
  <c r="H45"/>
  <c r="H44"/>
  <c r="H42"/>
  <c r="H41"/>
  <c r="H40"/>
  <c r="J38"/>
  <c r="H38"/>
  <c r="H37"/>
  <c r="H36"/>
  <c r="H35"/>
  <c r="J33" s="1"/>
  <c r="H33"/>
  <c r="H32" l="1"/>
  <c r="J31" s="1"/>
  <c r="H31"/>
  <c r="H30"/>
  <c r="G30"/>
  <c r="H29"/>
  <c r="J27" s="1"/>
  <c r="H27" s="1"/>
  <c r="H26" l="1"/>
  <c r="H25"/>
  <c r="D25"/>
  <c r="H24"/>
  <c r="H23"/>
  <c r="H22" s="1"/>
  <c r="E22"/>
  <c r="H21"/>
  <c r="H20"/>
  <c r="H19"/>
  <c r="H18"/>
  <c r="J16"/>
  <c r="H16" s="1"/>
  <c r="H15"/>
  <c r="J10" s="1"/>
  <c r="H10" s="1"/>
  <c r="H9"/>
  <c r="B9"/>
  <c r="H8"/>
  <c r="H7"/>
  <c r="H6"/>
  <c r="J5"/>
  <c r="H5"/>
  <c r="H4"/>
  <c r="N37" i="110"/>
  <c r="P37" s="1"/>
  <c r="P39" s="1"/>
  <c r="M37"/>
  <c r="L37"/>
  <c r="K37"/>
  <c r="N36" l="1"/>
  <c r="N35" s="1"/>
  <c r="N232" s="1"/>
  <c r="C21" i="99" l="1"/>
  <c r="C20" s="1"/>
  <c r="C19" s="1"/>
  <c r="C18" s="1"/>
  <c r="J10" i="108"/>
  <c r="J9" s="1"/>
  <c r="J67" s="1"/>
  <c r="K18"/>
  <c r="K11"/>
  <c r="K10" s="1"/>
  <c r="K9" s="1"/>
  <c r="K67" s="1"/>
  <c r="R54"/>
  <c r="L18"/>
  <c r="L11"/>
  <c r="L10"/>
  <c r="L9" s="1"/>
  <c r="L67" s="1"/>
  <c r="I10"/>
  <c r="K69" l="1"/>
  <c r="K71"/>
  <c r="L71"/>
  <c r="L69"/>
  <c r="T53"/>
  <c r="T54" s="1"/>
  <c r="J69"/>
  <c r="J71"/>
  <c r="C17" i="99"/>
  <c r="C16" s="1"/>
  <c r="C15" s="1"/>
  <c r="C14" s="1"/>
  <c r="T70" i="110"/>
  <c r="J74" i="108"/>
  <c r="J75" s="1"/>
  <c r="C22" i="99" l="1"/>
  <c r="C23" s="1"/>
  <c r="C13"/>
</calcChain>
</file>

<file path=xl/sharedStrings.xml><?xml version="1.0" encoding="utf-8"?>
<sst xmlns="http://schemas.openxmlformats.org/spreadsheetml/2006/main" count="2651" uniqueCount="693">
  <si>
    <t>№ п/п</t>
  </si>
  <si>
    <t>Источники доходов</t>
  </si>
  <si>
    <t>I</t>
  </si>
  <si>
    <t>1.2.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</si>
  <si>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</si>
  <si>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</si>
  <si>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</si>
  <si>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</si>
  <si>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</si>
  <si>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</si>
  <si>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</si>
  <si>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</si>
  <si>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</si>
  <si>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</si>
  <si>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</si>
  <si>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</si>
  <si>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</si>
  <si>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</si>
  <si>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</si>
  <si>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</si>
  <si>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</si>
  <si>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</si>
  <si>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</si>
  <si>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</si>
  <si>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</si>
  <si>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</si>
  <si>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</si>
  <si>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</si>
  <si>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</si>
  <si>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</si>
  <si>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</si>
  <si>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</si>
  <si>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</si>
  <si>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</si>
  <si>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</si>
  <si>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</si>
  <si>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</si>
  <si>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</si>
  <si>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</si>
  <si>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</si>
  <si>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</si>
  <si>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</si>
  <si>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</si>
  <si>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</si>
  <si>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</si>
  <si>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</si>
  <si>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</si>
  <si>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</si>
  <si>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</si>
  <si>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</si>
  <si>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</si>
  <si>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</si>
  <si>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</si>
  <si>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</si>
  <si>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</si>
  <si>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</si>
  <si>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</si>
  <si>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</si>
  <si>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</si>
  <si>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</si>
  <si>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</si>
  <si>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</si>
  <si>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</si>
  <si>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</si>
  <si>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</si>
  <si>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</si>
  <si>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</si>
  <si>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</si>
  <si>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</si>
  <si>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</si>
  <si>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</si>
  <si>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</si>
  <si>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</si>
  <si>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</si>
  <si>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</si>
  <si>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</si>
  <si>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</si>
  <si>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220</t>
  </si>
  <si>
    <t>4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</si>
  <si>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</si>
  <si>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</si>
  <si>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</si>
  <si>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</si>
  <si>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8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</si>
  <si>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</si>
  <si>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</si>
  <si>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</si>
  <si>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</si>
  <si>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</si>
  <si>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</si>
  <si>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</si>
  <si>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</si>
  <si>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</si>
  <si>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</si>
  <si>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</si>
  <si>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</si>
  <si>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</si>
  <si>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</si>
  <si>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</si>
  <si>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</si>
  <si>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</si>
  <si>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</si>
  <si>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</si>
  <si>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</si>
  <si>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</si>
  <si>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</si>
  <si>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</si>
  <si>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</si>
  <si>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</si>
  <si>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</si>
  <si>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</si>
  <si>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</si>
  <si>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</si>
  <si>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</si>
  <si>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</si>
  <si>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</si>
  <si>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</si>
  <si>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</si>
  <si>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</si>
  <si>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</si>
  <si>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</si>
  <si>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</si>
  <si>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</si>
  <si>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</si>
  <si>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</si>
  <si>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</si>
  <si>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</si>
  <si>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</si>
  <si>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</si>
  <si>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</si>
  <si>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</si>
  <si>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</si>
  <si>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</si>
  <si>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</si>
  <si>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</si>
  <si>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</si>
  <si>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</si>
  <si>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</si>
  <si>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</si>
  <si>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</si>
  <si>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</si>
  <si>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</si>
  <si>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</si>
  <si>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</si>
  <si>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</si>
  <si>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</si>
  <si>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</si>
  <si>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</si>
  <si>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</si>
  <si>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</si>
  <si>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</si>
  <si>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</si>
  <si>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</si>
  <si>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</si>
  <si>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</si>
  <si>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</si>
  <si>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</si>
  <si>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</si>
  <si>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</si>
  <si>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</si>
  <si>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</si>
  <si>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</si>
  <si>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</si>
  <si>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</si>
  <si>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</si>
  <si>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</si>
  <si>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</si>
  <si>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</si>
  <si>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Обеспечение своевременного оповещенияи информирования населения об угрозе возникновения или о возникновении ЧС</t>
  </si>
  <si>
    <t>2.1.1.1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</si>
  <si>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</si>
  <si>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</si>
  <si>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</si>
  <si>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</si>
  <si>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</si>
  <si>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</si>
  <si>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</si>
  <si>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</si>
  <si>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</si>
  <si>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</si>
  <si>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</si>
  <si>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</si>
  <si>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090 01 00</t>
  </si>
  <si>
    <t>219 02 00</t>
  </si>
  <si>
    <t>431 02 00</t>
  </si>
  <si>
    <t>Организация и проведение досуговых мероприятий для детей и подростков,проживающих на   территории муниципального образования</t>
  </si>
  <si>
    <t>600 01 00</t>
  </si>
  <si>
    <t>Защита населения и территорий от  чрезвычайных ситуаций природного и техногенного характера, гражданская оборона</t>
  </si>
  <si>
    <t>Приложение №2</t>
  </si>
  <si>
    <t>0111</t>
  </si>
  <si>
    <t>0113</t>
  </si>
  <si>
    <t>600 01 01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</si>
  <si>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</si>
  <si>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</si>
  <si>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</si>
  <si>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</si>
  <si>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</si>
  <si>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</si>
  <si>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</si>
  <si>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</si>
  <si>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</si>
  <si>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</si>
  <si>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</si>
  <si>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</si>
  <si>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</si>
  <si>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</si>
  <si>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</si>
  <si>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</si>
  <si>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</si>
  <si>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</si>
  <si>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</si>
  <si>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</si>
  <si>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</si>
  <si>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</si>
  <si>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</si>
  <si>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</si>
  <si>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</si>
  <si>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</si>
  <si>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</si>
  <si>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</si>
  <si>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</si>
  <si>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</si>
  <si>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</si>
  <si>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</si>
  <si>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</si>
  <si>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</si>
  <si>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</si>
  <si>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</si>
  <si>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3.1.2</t>
  </si>
  <si>
    <t>599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</si>
  <si>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</si>
  <si>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</si>
  <si>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</si>
  <si>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 xml:space="preserve">Выполнение мероприятий по решению вопросов местного значения за счет субсидий из фонда софинансирования расходов местных бюджетов </t>
  </si>
  <si>
    <t>0409</t>
  </si>
  <si>
    <t>Дорожное хозяйство</t>
  </si>
  <si>
    <t>315 01 00</t>
  </si>
  <si>
    <t>5.1.2</t>
  </si>
  <si>
    <t>5.1.2.1</t>
  </si>
  <si>
    <t>8.1.</t>
  </si>
  <si>
    <t>9</t>
  </si>
  <si>
    <t>9.1.1.1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</si>
  <si>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</si>
  <si>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</si>
  <si>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</si>
  <si>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7.2.2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</si>
  <si>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</si>
  <si>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</si>
  <si>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</si>
  <si>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</si>
  <si>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</si>
  <si>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</si>
  <si>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</si>
  <si>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</si>
  <si>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</si>
  <si>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</si>
  <si>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</si>
  <si>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</si>
  <si>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</si>
  <si>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</si>
  <si>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</si>
  <si>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</si>
  <si>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7.2.3.1</t>
  </si>
  <si>
    <t>1.4.1</t>
  </si>
  <si>
    <t>1.4.1.1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</si>
  <si>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</si>
  <si>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</si>
  <si>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</si>
  <si>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</si>
  <si>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</si>
  <si>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1.2.5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</si>
  <si>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</si>
  <si>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</si>
  <si>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</si>
  <si>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</si>
  <si>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</si>
  <si>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</si>
  <si>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</si>
  <si>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</si>
  <si>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Благоустройство придомовых территорий и дворовых территрий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</si>
  <si>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</si>
  <si>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</si>
  <si>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Организация дополнительных парковочных мест</t>
  </si>
  <si>
    <t>0502</t>
  </si>
  <si>
    <t>600 01 02</t>
  </si>
  <si>
    <t>4.1.2.1</t>
  </si>
  <si>
    <t>4.1.3</t>
  </si>
  <si>
    <t>Установка исодержание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</si>
  <si>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600 01 04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</si>
  <si>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</si>
  <si>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</si>
  <si>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</si>
  <si>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Уборка водных акваторий , тупиков и проездов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</si>
  <si>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</si>
  <si>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</si>
  <si>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</si>
  <si>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6.2</t>
  </si>
  <si>
    <t>0804</t>
  </si>
  <si>
    <t>6.2.1.1</t>
  </si>
  <si>
    <t>7.1.1.1</t>
  </si>
  <si>
    <t>Вознаграждение, причитающееся приемному родителю</t>
  </si>
  <si>
    <t>Периодические издания, учрежденные представительными органами местного самоуправления</t>
  </si>
  <si>
    <t>9.1.2</t>
  </si>
  <si>
    <t>Опубликование муниципальных правовых актов, иной информации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</si>
  <si>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</si>
  <si>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</si>
  <si>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</si>
  <si>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</si>
  <si>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</si>
  <si>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</si>
  <si>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</si>
  <si>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</si>
  <si>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</si>
  <si>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</si>
  <si>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</si>
  <si>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</si>
  <si>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</si>
  <si>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</si>
  <si>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</si>
  <si>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</si>
  <si>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</si>
  <si>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</si>
  <si>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</si>
  <si>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</si>
  <si>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</si>
  <si>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</si>
  <si>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</si>
  <si>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</si>
  <si>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0107</t>
  </si>
  <si>
    <t>020 01 01</t>
  </si>
  <si>
    <t>Исполнение  на 1.09.13</t>
  </si>
  <si>
    <t xml:space="preserve">    Сумма    (тыс. руб.)</t>
  </si>
  <si>
    <t>Сумма   (тыс.руб.)</t>
  </si>
  <si>
    <t xml:space="preserve"> ВЕДОМСТВЕННАЯ СТРУКТУРА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</si>
  <si>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</si>
  <si>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</si>
  <si>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991</t>
  </si>
  <si>
    <t>Обеспечение проведения выборов и референдумов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</si>
  <si>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</si>
  <si>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</si>
  <si>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</si>
  <si>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</si>
  <si>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</si>
  <si>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</si>
  <si>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</si>
  <si>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</si>
  <si>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</si>
  <si>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</si>
  <si>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</si>
  <si>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</si>
  <si>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</si>
  <si>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</si>
  <si>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</si>
  <si>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</si>
  <si>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</si>
  <si>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</si>
  <si>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4.1.1.1.1</t>
  </si>
  <si>
    <t>4.1.2.1.1</t>
  </si>
  <si>
    <t>4.1.2.2</t>
  </si>
  <si>
    <t>4.1.2.2.1</t>
  </si>
  <si>
    <t>4.1.3.1.1</t>
  </si>
  <si>
    <t>4.1.3.2</t>
  </si>
  <si>
    <t>4.1.3.2.1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</si>
  <si>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</si>
  <si>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</si>
  <si>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</si>
  <si>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</si>
  <si>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</si>
  <si>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5.2.2</t>
  </si>
  <si>
    <t>5.2.2.1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</si>
  <si>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</si>
  <si>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</si>
  <si>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</si>
  <si>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</si>
  <si>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</si>
  <si>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</si>
  <si>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</si>
  <si>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</si>
  <si>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</si>
  <si>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</si>
  <si>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</si>
  <si>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</si>
  <si>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</si>
  <si>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</si>
  <si>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</si>
  <si>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</si>
  <si>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</si>
  <si>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</si>
  <si>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</si>
  <si>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</si>
  <si>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</si>
  <si>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</si>
  <si>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2.1.1.1.1</t>
  </si>
  <si>
    <t>3.1.1.1.1</t>
  </si>
  <si>
    <t>4.1.1.1.1.1</t>
  </si>
  <si>
    <t>4.1.2.1.1.1</t>
  </si>
  <si>
    <t>4.1.2.2.1.1</t>
  </si>
  <si>
    <t>4.1.3.1.1.1</t>
  </si>
  <si>
    <t>4.1.3.2.1.1</t>
  </si>
  <si>
    <t>5.1.1.1.1</t>
  </si>
  <si>
    <t>5.2.1.1.1</t>
  </si>
  <si>
    <t>5.2.2.1.1</t>
  </si>
  <si>
    <t>6.2.1.1.1</t>
  </si>
  <si>
    <t>7.1.1.1.1</t>
  </si>
  <si>
    <t>7.2.1.1.1</t>
  </si>
  <si>
    <t>7.2.1.2.1</t>
  </si>
  <si>
    <t>7.2.3.1.1</t>
  </si>
  <si>
    <t>8.1.1.1.1</t>
  </si>
  <si>
    <t>9.1.1.1.1</t>
  </si>
  <si>
    <t>9.1.2.1.1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</si>
  <si>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</si>
  <si>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Главный распорядитель бюджетных средств - избирательная комиссия муниципального образования п.Лисий Нос (ГРБС)</t>
  </si>
  <si>
    <t>Проведение выборов в представительные органы муниципального образования</t>
  </si>
  <si>
    <t>002 01 01</t>
  </si>
  <si>
    <t xml:space="preserve">Закупка товаров, работ и услуг для государственных (муниципальных) нужд
</t>
  </si>
  <si>
    <t>1.1.1.1.1.1</t>
  </si>
  <si>
    <t xml:space="preserve">Иные выплаты населению
</t>
  </si>
  <si>
    <t>360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</si>
  <si>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</si>
  <si>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</si>
  <si>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</si>
  <si>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</si>
  <si>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</si>
  <si>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</si>
  <si>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</si>
  <si>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</si>
  <si>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 xml:space="preserve">Источники финансирования дефицита бюджета муниципального </t>
  </si>
  <si>
    <t xml:space="preserve">образования пос. Лисий Нос  </t>
  </si>
  <si>
    <t>(тыс.руб.)</t>
  </si>
  <si>
    <t>Код</t>
  </si>
  <si>
    <t>Наименование</t>
  </si>
  <si>
    <t xml:space="preserve"> Сумма </t>
  </si>
  <si>
    <t>1.Источники внутреннего финансирования дефицита бюджета</t>
  </si>
  <si>
    <t xml:space="preserve">000 01 05 00 00 00 0000 000 </t>
  </si>
  <si>
    <t>Изменение остатков средств 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</si>
  <si>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</si>
  <si>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</si>
  <si>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</si>
  <si>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</si>
  <si>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</si>
  <si>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 средств бюджетов</t>
  </si>
  <si>
    <t>993 01 05 02 01 03 0000 510</t>
  </si>
  <si>
    <t>000 01 05 00 00 00 0000 600</t>
  </si>
  <si>
    <t>Уменьшение остатков средств бюджетов</t>
  </si>
  <si>
    <t>000 01 05 02 00 00 0000 600</t>
  </si>
  <si>
    <t>Уменьшение  прочих остатков средств бюджетов</t>
  </si>
  <si>
    <t>000  01 05 02 01 00 0000 610</t>
  </si>
  <si>
    <t>Уменьшение  прочих остатков денежных  средств бюджетов</t>
  </si>
  <si>
    <t>993 01 05 02 01 03 0000 610</t>
  </si>
  <si>
    <t>Итого по источникам внутреннего финансирования дефицита бюджета</t>
  </si>
  <si>
    <t>Всего источников финансирования дефицита бюджета</t>
  </si>
  <si>
    <t>1.1.1.1.2</t>
  </si>
  <si>
    <t>1.1.1.1.2.1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</si>
  <si>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</si>
  <si>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</si>
  <si>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</si>
  <si>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</si>
  <si>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</si>
  <si>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</si>
  <si>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</si>
  <si>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002 80 31</t>
  </si>
  <si>
    <t>511 80 33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</si>
  <si>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</si>
  <si>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</si>
  <si>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</si>
  <si>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</si>
  <si>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</si>
  <si>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</si>
  <si>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</si>
  <si>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</si>
  <si>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</si>
  <si>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</si>
  <si>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</si>
  <si>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</si>
  <si>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</si>
  <si>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</si>
  <si>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</si>
  <si>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</si>
  <si>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</si>
  <si>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Временное трудоустройство несовершеннолетних в возрасте от 14  
до 18 лет в свободное от учебы время                           
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</si>
  <si>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</si>
  <si>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</si>
  <si>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</si>
  <si>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</si>
  <si>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</si>
  <si>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</si>
  <si>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</si>
  <si>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</si>
  <si>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</si>
  <si>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</si>
  <si>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Проведение работ по военно-патриотическому воспитанию граждан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</si>
  <si>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</si>
  <si>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</si>
  <si>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</si>
  <si>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1.1.4</t>
  </si>
  <si>
    <t>1.1.4.1</t>
  </si>
  <si>
    <t>1.1.4.1.1</t>
  </si>
  <si>
    <t>1.1.4.1.1.1</t>
  </si>
  <si>
    <t>1.1.4.1.2</t>
  </si>
  <si>
    <t>1.1.4.1.2.1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</si>
  <si>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</si>
  <si>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</si>
  <si>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</si>
  <si>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</si>
  <si>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</si>
  <si>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</si>
  <si>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</si>
  <si>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</si>
  <si>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</si>
  <si>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</si>
  <si>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</si>
  <si>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</si>
  <si>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1.3.6</t>
  </si>
  <si>
    <t>1.3.6.1</t>
  </si>
  <si>
    <t>1.3.6.1.1</t>
  </si>
  <si>
    <t>4.1.2.3</t>
  </si>
  <si>
    <t>4.1.2.3.1</t>
  </si>
  <si>
    <t>4.1.2.3.1.1</t>
  </si>
  <si>
    <t>4.1.4</t>
  </si>
  <si>
    <t>4.1.4.1</t>
  </si>
  <si>
    <t>4.1.4.1.1</t>
  </si>
  <si>
    <t>4.1.4.1.1.1</t>
  </si>
  <si>
    <t>4.1.4.2</t>
  </si>
  <si>
    <t>4.1.4.2.1</t>
  </si>
  <si>
    <t>4.1.4.2.1.1</t>
  </si>
  <si>
    <t>4.1.4.3</t>
  </si>
  <si>
    <t>4.1.4.3.1</t>
  </si>
  <si>
    <t>4.1.4.3.1.1</t>
  </si>
  <si>
    <t>6.1.1.1.1</t>
  </si>
  <si>
    <t>Код бюджетной классификации Российской Федерации</t>
  </si>
  <si>
    <t xml:space="preserve">главного администратора </t>
  </si>
  <si>
    <t>источников финансирования дефицита бюджета МО пос. Лисий Нос</t>
  </si>
  <si>
    <t>01 05 02 01 03 0000 510</t>
  </si>
  <si>
    <t>01 05 02 01 03 0000 610</t>
  </si>
  <si>
    <t xml:space="preserve">Главный администратор источников финансирования </t>
  </si>
  <si>
    <t xml:space="preserve">дефицита местного бюджета муниципального </t>
  </si>
  <si>
    <t xml:space="preserve">Перечень и коды главных администраторов доходов местного бюджета </t>
  </si>
  <si>
    <t>№</t>
  </si>
  <si>
    <t>КБК</t>
  </si>
  <si>
    <t>Наименование кода дохода бюджета</t>
  </si>
  <si>
    <t>993 1 17 01030 03 0000 180</t>
  </si>
  <si>
    <t>993 1 17 05030 03 0000 180</t>
  </si>
  <si>
    <t>993 1 17 05030 03 0100 180</t>
  </si>
  <si>
    <t>Возврат дебиторской задолженности прошлых лет</t>
  </si>
  <si>
    <t>Субвенция бюджетам внутригородских муниципальных образований  Санкт-Петербурга на вознаграждение, причитающееся приемному родителю</t>
  </si>
  <si>
    <t>993 2 08 03000 03 0000 180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</si>
  <si>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</si>
  <si>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 федерального значения </t>
  </si>
  <si>
    <t xml:space="preserve">Прочие неналоговые доходы бюджетов внутригородских муниципальных образований городов  федерального значения 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</si>
  <si>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</si>
  <si>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 xml:space="preserve">Прочие субсидии бюджетам внутригородских муниципальных образований городов федерального значения </t>
  </si>
  <si>
    <t>Перечисления из бюджетов внутригородских муниципальных образований городов федерального значения 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</si>
  <si>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1.2.1.2</t>
  </si>
  <si>
    <t>Закупка товаров, работ и услуг для государственных (муниципальных) нужд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</si>
  <si>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</si>
  <si>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</si>
  <si>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</si>
  <si>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</si>
  <si>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</si>
  <si>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</si>
  <si>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</si>
  <si>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</si>
  <si>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</si>
  <si>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</si>
  <si>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</si>
  <si>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</si>
  <si>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</si>
  <si>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</si>
  <si>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4.1.4.4</t>
  </si>
  <si>
    <t>4.1.4.4.1</t>
  </si>
  <si>
    <t>4.1.4.4.1.1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</si>
  <si>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МО пос. Лисий Нос</t>
  </si>
  <si>
    <t>7.3.</t>
  </si>
  <si>
    <t>1006</t>
  </si>
  <si>
    <t>320</t>
  </si>
  <si>
    <t xml:space="preserve">Социальные выплаты гражданам, кроме публичных нормативных социальных выплат
</t>
  </si>
  <si>
    <t xml:space="preserve">Другие вопросы в области социальной политики
</t>
  </si>
  <si>
    <t>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топливом.</t>
  </si>
  <si>
    <t>Муниципальная программа по участию в деятельности профилактике правонарушений в Санкт-Петербурге; участие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</si>
  <si>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600 02 01</t>
  </si>
  <si>
    <t>Оборудование контейнерных площадок на дворовых территориях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</si>
  <si>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</si>
  <si>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</si>
  <si>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</si>
  <si>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</si>
  <si>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 xml:space="preserve">Единый налог на вмененный доход для отдельных видов деятельности </t>
  </si>
  <si>
    <t>5.</t>
  </si>
  <si>
    <t>2.1.1.2</t>
  </si>
  <si>
    <t>2.2</t>
  </si>
  <si>
    <t>2.2.1</t>
  </si>
  <si>
    <t>2.2.1.1</t>
  </si>
  <si>
    <t>1.3.8</t>
  </si>
  <si>
    <t>1.3.8.1</t>
  </si>
  <si>
    <t>1.3.8.1.1</t>
  </si>
  <si>
    <t>4.1.3.3</t>
  </si>
  <si>
    <t>4.1.3.3.1</t>
  </si>
  <si>
    <t>4.1.3.3.1.1</t>
  </si>
  <si>
    <t>Организация учета зеленых насаждений внутриквартального озеленения на территории МО пос. Лисий Нос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</si>
  <si>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</si>
  <si>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</si>
  <si>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</si>
  <si>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 уровня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</si>
  <si>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</si>
  <si>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</si>
  <si>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Приложение № 1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</si>
  <si>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</si>
  <si>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</si>
  <si>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</si>
  <si>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</si>
  <si>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</si>
  <si>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</si>
  <si>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</si>
  <si>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</si>
  <si>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</si>
  <si>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</si>
  <si>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</si>
  <si>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</si>
  <si>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21900 0008 0</t>
  </si>
  <si>
    <t>21900 0009 0</t>
  </si>
  <si>
    <t>31500 0011 0</t>
  </si>
  <si>
    <t>34500 0012 0</t>
  </si>
  <si>
    <t>51000 0010 0</t>
  </si>
  <si>
    <t>60000 0013 0</t>
  </si>
  <si>
    <t>60000 0013 1</t>
  </si>
  <si>
    <t>60000 0013 2</t>
  </si>
  <si>
    <t>60000 0014 0</t>
  </si>
  <si>
    <t>60000 0014 1</t>
  </si>
  <si>
    <t>60000 0014 2</t>
  </si>
  <si>
    <t>60000 0014 3</t>
  </si>
  <si>
    <t>60000 0015 1</t>
  </si>
  <si>
    <t>60000 0015 2</t>
  </si>
  <si>
    <t>60000 0015 5</t>
  </si>
  <si>
    <t>60000 0015 0</t>
  </si>
  <si>
    <t>60000 0016 1</t>
  </si>
  <si>
    <t>60000 0016 2</t>
  </si>
  <si>
    <t>60000 0016 3</t>
  </si>
  <si>
    <t>60000 0016 5</t>
  </si>
  <si>
    <t>60000 0016 0</t>
  </si>
  <si>
    <t>42800 0018 0</t>
  </si>
  <si>
    <t>43100 0019 0</t>
  </si>
  <si>
    <t>45000 0020 1</t>
  </si>
  <si>
    <t>45000 0020 2</t>
  </si>
  <si>
    <t>50500 0023 0</t>
  </si>
  <si>
    <t>50500 0022 0</t>
  </si>
  <si>
    <t>51200 0024 0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</si>
  <si>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</si>
  <si>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45700 0025 1</t>
  </si>
  <si>
    <t>45700 0025 2</t>
  </si>
  <si>
    <t>Периодические издания, учрежденные органами местного самоуправления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</si>
  <si>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</si>
  <si>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</si>
  <si>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</si>
  <si>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</si>
  <si>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</si>
  <si>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Глава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</si>
  <si>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</si>
  <si>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1.2.1.1.1.1</t>
  </si>
  <si>
    <t>1.2.1.1.2</t>
  </si>
  <si>
    <t>1.2.1.1.2.1</t>
  </si>
  <si>
    <t>1.2.1.2.1</t>
  </si>
  <si>
    <t>1.2.1.2.1.1</t>
  </si>
  <si>
    <t>79500 0049 0</t>
  </si>
  <si>
    <t xml:space="preserve">Увеличение прочих остатков  денежных средств бюджетов  внутригородских муниципальных образований городов федерального значения  </t>
  </si>
  <si>
    <t xml:space="preserve">Уменьшение прочих остатков  денежных  средств бюджетов   внутригородских муниципальных образований   городов федерального значения  </t>
  </si>
  <si>
    <t>Сумма               (тыс. руб.)</t>
  </si>
  <si>
    <t>Приложение № 4</t>
  </si>
  <si>
    <t xml:space="preserve">                         Приложение № 5</t>
  </si>
  <si>
    <t xml:space="preserve">                                                                                                                                                               Приложение № 7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</si>
  <si>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</si>
  <si>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</si>
  <si>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</si>
  <si>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</si>
  <si>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</si>
  <si>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</si>
  <si>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>5.1.1.1.0</t>
  </si>
  <si>
    <t xml:space="preserve">806 1 16 90030 03 0100 140 </t>
  </si>
  <si>
    <t xml:space="preserve">860 1 16 90030 03 0100 140 </t>
  </si>
  <si>
    <t xml:space="preserve"> МЕСТНОГО БЮДЖЕТА МУНИЦИПАЛЬНОГО ОБРАЗОВАНИЯ ПОСЕЛОК ЛИСИЙ НОС НА 2017 ГОД</t>
  </si>
  <si>
    <t xml:space="preserve"> РАСХОДОВ МЕСТНОГО БЮДЖЕТА МУНИЦИПАЛЬНОГО ОБРАЗОВАНИЯ ПОСЕЛОК ЛИСИЙ НОС НА 2017 год</t>
  </si>
  <si>
    <t xml:space="preserve"> РАСПРЕДЕЛЕНИЕ БЮДЖЕТНЫХ АССИГНОВАНИЙ ПО РАЗДЕЛАМ И ПОДРАЗДЕЛАМ МЕСТНОГО БЮДЖЕТА МУНИЦИПАЛЬНОГО ОБРАЗОВАНИЯ ПОСЕЛОК ЛИСИЙ НОС НА 2017 год</t>
  </si>
  <si>
    <t>на 2017 год</t>
  </si>
  <si>
    <t>№_______от"______"_________  2016 г.</t>
  </si>
  <si>
    <t>к Проекту решения Муниципального Совета МО пос. Лисий Нос</t>
  </si>
  <si>
    <t>ПРОЕКТ</t>
  </si>
  <si>
    <t>№ _____ от "______"__________ 2016 г</t>
  </si>
  <si>
    <t>"Об утверждении местного бюджета  МО пос.Лисий Нос на 2017 год"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</si>
  <si>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2017 год</t>
  </si>
  <si>
    <t>Приложение 6</t>
  </si>
  <si>
    <t xml:space="preserve">Молодежная политика </t>
  </si>
  <si>
    <t>Молодежная политика</t>
  </si>
  <si>
    <t xml:space="preserve">867 1 13 02993 03 0100 130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</si>
  <si>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
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</si>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</sst>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164" formatCode="0.0"/>
    <numFmt numFmtId="165" formatCode="#,##0.0"/>
    <numFmt numFmtId="166" formatCode="#,##0&quot;р.&quot;"/>
    <numFmt numFmtId="167" formatCode="#,##0.00&quot;р.&quot;"/>
    <numFmt numFmtId="168" formatCode="0.0%"/>
  </numFmts>
  <fonts count="36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Bookman Old Style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</cellStyleXfs>
  <cellXfs count="531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4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7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42" fontId="10" fillId="0" borderId="0" xfId="5" applyNumberFormat="1" applyFont="1" applyFill="1" applyBorder="1" applyAlignment="1" applyProtection="1">
      <alignment horizontal="right" vertical="top"/>
    </xf>
    <xf numFmtId="167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7" fontId="11" fillId="0" borderId="0" xfId="5" applyNumberFormat="1" applyFont="1"/>
    <xf numFmtId="167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42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7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6" fontId="10" fillId="0" borderId="7" xfId="5" applyNumberFormat="1" applyFont="1" applyFill="1" applyBorder="1" applyAlignment="1" applyProtection="1">
      <alignment vertical="top"/>
    </xf>
    <xf numFmtId="42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7" fontId="8" fillId="0" borderId="17" xfId="5" applyNumberFormat="1" applyFont="1" applyFill="1" applyBorder="1" applyAlignment="1" applyProtection="1">
      <alignment horizontal="right" vertical="top"/>
    </xf>
    <xf numFmtId="0" fontId="10" fillId="0" borderId="9" xfId="5" applyNumberFormat="1" applyFont="1" applyFill="1" applyBorder="1" applyAlignment="1" applyProtection="1">
      <alignment horizontal="center" vertical="top"/>
    </xf>
    <xf numFmtId="9" fontId="10" fillId="0" borderId="9" xfId="5" applyNumberFormat="1" applyFont="1" applyFill="1" applyBorder="1" applyAlignment="1" applyProtection="1">
      <alignment horizontal="center" vertical="top"/>
    </xf>
    <xf numFmtId="168" fontId="10" fillId="0" borderId="9" xfId="5" applyNumberFormat="1" applyFill="1" applyBorder="1" applyAlignment="1" applyProtection="1">
      <alignment horizontal="right" vertical="top"/>
    </xf>
    <xf numFmtId="3" fontId="10" fillId="0" borderId="9" xfId="5" applyNumberFormat="1" applyFon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42" fontId="10" fillId="0" borderId="13" xfId="5" applyNumberFormat="1" applyFont="1" applyFill="1" applyBorder="1" applyAlignment="1" applyProtection="1">
      <alignment horizontal="right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ill="1" applyBorder="1" applyAlignment="1" applyProtection="1">
      <alignment vertical="top"/>
    </xf>
    <xf numFmtId="167" fontId="13" fillId="0" borderId="16" xfId="5" applyNumberFormat="1" applyFont="1" applyFill="1" applyBorder="1" applyAlignment="1" applyProtection="1">
      <alignment horizontal="right" vertical="top"/>
    </xf>
    <xf numFmtId="42" fontId="13" fillId="0" borderId="7" xfId="5" applyNumberFormat="1" applyFont="1" applyFill="1" applyBorder="1" applyAlignment="1" applyProtection="1">
      <alignment horizontal="right"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167" fontId="10" fillId="0" borderId="16" xfId="5" applyNumberFormat="1" applyFont="1" applyFill="1" applyBorder="1" applyAlignment="1" applyProtection="1">
      <alignment horizontal="right" vertical="top"/>
    </xf>
    <xf numFmtId="9" fontId="13" fillId="0" borderId="13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7" fontId="8" fillId="0" borderId="16" xfId="5" applyNumberFormat="1" applyFont="1" applyFill="1" applyBorder="1" applyAlignment="1" applyProtection="1">
      <alignment horizontal="right" vertical="top"/>
    </xf>
    <xf numFmtId="168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7" fontId="10" fillId="0" borderId="18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42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7" fontId="10" fillId="0" borderId="19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42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9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7" fontId="10" fillId="0" borderId="19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42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42" fontId="13" fillId="0" borderId="13" xfId="5" applyNumberFormat="1" applyFont="1" applyFill="1" applyBorder="1" applyAlignment="1" applyProtection="1">
      <alignment horizontal="right" vertical="top"/>
    </xf>
    <xf numFmtId="167" fontId="13" fillId="0" borderId="20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7" fontId="15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vertical="top"/>
    </xf>
    <xf numFmtId="0" fontId="13" fillId="0" borderId="15" xfId="5" applyNumberFormat="1" applyFont="1" applyFill="1" applyBorder="1" applyAlignment="1" applyProtection="1">
      <alignment horizontal="center" vertical="top"/>
    </xf>
    <xf numFmtId="3" fontId="10" fillId="0" borderId="15" xfId="5" applyNumberFormat="1" applyFont="1" applyFill="1" applyBorder="1" applyAlignment="1" applyProtection="1">
      <alignment horizontal="center" vertical="top"/>
    </xf>
    <xf numFmtId="42" fontId="13" fillId="0" borderId="15" xfId="5" applyNumberFormat="1" applyFont="1" applyFill="1" applyBorder="1" applyAlignment="1" applyProtection="1">
      <alignment horizontal="right" vertical="top"/>
    </xf>
    <xf numFmtId="9" fontId="10" fillId="0" borderId="15" xfId="5" applyNumberFormat="1" applyFont="1" applyFill="1" applyBorder="1" applyAlignment="1" applyProtection="1">
      <alignment horizontal="center" vertical="top"/>
    </xf>
    <xf numFmtId="0" fontId="10" fillId="0" borderId="15" xfId="5" applyNumberFormat="1" applyFont="1" applyFill="1" applyBorder="1" applyAlignment="1" applyProtection="1">
      <alignment horizontal="center" vertical="top"/>
    </xf>
    <xf numFmtId="167" fontId="13" fillId="0" borderId="21" xfId="5" applyNumberFormat="1" applyFont="1" applyFill="1" applyBorder="1" applyAlignment="1" applyProtection="1">
      <alignment horizontal="right" vertical="top"/>
    </xf>
    <xf numFmtId="167" fontId="10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horizontal="center" vertical="top"/>
    </xf>
    <xf numFmtId="168" fontId="10" fillId="0" borderId="15" xfId="5" applyNumberFormat="1" applyFill="1" applyBorder="1" applyAlignment="1" applyProtection="1">
      <alignment horizontal="right" vertical="top"/>
    </xf>
    <xf numFmtId="167" fontId="15" fillId="0" borderId="21" xfId="5" applyNumberFormat="1" applyFont="1" applyFill="1" applyBorder="1" applyAlignment="1" applyProtection="1">
      <alignment horizontal="right" vertical="top"/>
    </xf>
    <xf numFmtId="168" fontId="10" fillId="0" borderId="9" xfId="5" applyNumberFormat="1" applyFont="1" applyFill="1" applyBorder="1" applyAlignment="1" applyProtection="1">
      <alignment horizontal="right" vertical="top"/>
    </xf>
    <xf numFmtId="0" fontId="11" fillId="0" borderId="15" xfId="5" applyNumberFormat="1" applyFont="1" applyFill="1" applyBorder="1" applyAlignment="1" applyProtection="1">
      <alignment vertical="top"/>
    </xf>
    <xf numFmtId="0" fontId="11" fillId="0" borderId="15" xfId="5" applyNumberFormat="1" applyFont="1" applyFill="1" applyBorder="1" applyAlignment="1" applyProtection="1">
      <alignment horizontal="center" vertical="top"/>
    </xf>
    <xf numFmtId="3" fontId="11" fillId="0" borderId="15" xfId="5" applyNumberFormat="1" applyFont="1" applyFill="1" applyBorder="1" applyAlignment="1" applyProtection="1">
      <alignment horizontal="center" vertical="top"/>
    </xf>
    <xf numFmtId="42" fontId="11" fillId="0" borderId="15" xfId="5" applyNumberFormat="1" applyFont="1" applyFill="1" applyBorder="1" applyAlignment="1" applyProtection="1">
      <alignment horizontal="right" vertical="top"/>
    </xf>
    <xf numFmtId="9" fontId="11" fillId="0" borderId="15" xfId="5" applyNumberFormat="1" applyFont="1" applyFill="1" applyBorder="1" applyAlignment="1" applyProtection="1">
      <alignment horizontal="center" vertical="top"/>
    </xf>
    <xf numFmtId="167" fontId="11" fillId="0" borderId="21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42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7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5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4" fontId="18" fillId="0" borderId="6" xfId="3" applyNumberFormat="1" applyFont="1" applyFill="1" applyBorder="1" applyAlignment="1" applyProtection="1">
      <alignment horizontal="center" vertical="center"/>
    </xf>
    <xf numFmtId="0" fontId="18" fillId="0" borderId="37" xfId="3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8" xfId="3" applyNumberFormat="1" applyFont="1" applyFill="1" applyBorder="1" applyAlignment="1" applyProtection="1">
      <alignment horizontal="center" vertical="center"/>
    </xf>
    <xf numFmtId="165" fontId="18" fillId="0" borderId="18" xfId="3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165" fontId="18" fillId="0" borderId="9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41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4" fontId="21" fillId="0" borderId="7" xfId="3" applyNumberFormat="1" applyFont="1" applyFill="1" applyBorder="1" applyAlignment="1" applyProtection="1">
      <alignment horizontal="center" vertical="center" wrapText="1"/>
    </xf>
    <xf numFmtId="164" fontId="24" fillId="0" borderId="27" xfId="3" applyNumberFormat="1" applyFont="1" applyFill="1" applyBorder="1" applyAlignment="1" applyProtection="1">
      <alignment horizontal="center" vertical="center" wrapText="1"/>
    </xf>
    <xf numFmtId="164" fontId="24" fillId="0" borderId="29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4" fontId="21" fillId="9" borderId="7" xfId="3" applyNumberFormat="1" applyFont="1" applyFill="1" applyBorder="1" applyAlignment="1" applyProtection="1">
      <alignment horizontal="center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4" fontId="22" fillId="9" borderId="27" xfId="3" applyNumberFormat="1" applyFont="1" applyFill="1" applyBorder="1" applyAlignment="1" applyProtection="1">
      <alignment horizontal="center" vertical="center"/>
    </xf>
    <xf numFmtId="164" fontId="22" fillId="9" borderId="29" xfId="3" applyNumberFormat="1" applyFont="1" applyFill="1" applyBorder="1" applyAlignment="1" applyProtection="1">
      <alignment horizontal="center" vertical="center"/>
    </xf>
    <xf numFmtId="165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4" fontId="21" fillId="7" borderId="7" xfId="3" applyNumberFormat="1" applyFont="1" applyFill="1" applyBorder="1" applyAlignment="1" applyProtection="1">
      <alignment horizontal="center" vertical="center"/>
    </xf>
    <xf numFmtId="165" fontId="21" fillId="7" borderId="7" xfId="3" applyNumberFormat="1" applyFont="1" applyFill="1" applyBorder="1" applyAlignment="1" applyProtection="1">
      <alignment horizontal="center" vertical="center"/>
    </xf>
    <xf numFmtId="164" fontId="22" fillId="7" borderId="25" xfId="3" applyNumberFormat="1" applyFont="1" applyFill="1" applyBorder="1" applyAlignment="1" applyProtection="1">
      <alignment horizontal="center" vertical="center"/>
    </xf>
    <xf numFmtId="164" fontId="22" fillId="7" borderId="42" xfId="3" applyNumberFormat="1" applyFont="1" applyFill="1" applyBorder="1" applyAlignment="1" applyProtection="1">
      <alignment horizontal="center" vertical="center"/>
    </xf>
    <xf numFmtId="165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4" fontId="20" fillId="0" borderId="7" xfId="3" applyNumberFormat="1" applyFont="1" applyFill="1" applyBorder="1" applyAlignment="1" applyProtection="1">
      <alignment horizontal="center" vertical="center"/>
    </xf>
    <xf numFmtId="165" fontId="20" fillId="0" borderId="7" xfId="3" applyNumberFormat="1" applyFont="1" applyFill="1" applyBorder="1" applyAlignment="1" applyProtection="1">
      <alignment horizontal="center" vertical="center"/>
    </xf>
    <xf numFmtId="164" fontId="20" fillId="0" borderId="38" xfId="3" applyNumberFormat="1" applyFont="1" applyFill="1" applyBorder="1" applyAlignment="1" applyProtection="1">
      <alignment horizontal="center" vertical="center"/>
    </xf>
    <xf numFmtId="164" fontId="20" fillId="0" borderId="37" xfId="3" applyNumberFormat="1" applyFont="1" applyFill="1" applyBorder="1" applyAlignment="1" applyProtection="1">
      <alignment horizontal="center" vertical="center"/>
    </xf>
    <xf numFmtId="165" fontId="20" fillId="0" borderId="7" xfId="0" applyNumberFormat="1" applyFont="1" applyFill="1" applyBorder="1" applyAlignment="1" applyProtection="1">
      <alignment horizontal="center" vertical="center"/>
    </xf>
    <xf numFmtId="164" fontId="20" fillId="0" borderId="32" xfId="3" applyNumberFormat="1" applyFont="1" applyFill="1" applyBorder="1" applyAlignment="1" applyProtection="1">
      <alignment horizontal="center" vertical="center"/>
    </xf>
    <xf numFmtId="164" fontId="20" fillId="0" borderId="2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5" fontId="21" fillId="0" borderId="7" xfId="0" applyNumberFormat="1" applyFont="1" applyFill="1" applyBorder="1" applyAlignment="1" applyProtection="1">
      <alignment horizontal="center" vertical="center"/>
    </xf>
    <xf numFmtId="164" fontId="22" fillId="7" borderId="27" xfId="3" applyNumberFormat="1" applyFont="1" applyFill="1" applyBorder="1" applyAlignment="1" applyProtection="1">
      <alignment horizontal="center" vertical="center"/>
    </xf>
    <xf numFmtId="164" fontId="22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5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4" fontId="21" fillId="2" borderId="7" xfId="3" applyNumberFormat="1" applyFont="1" applyFill="1" applyBorder="1" applyAlignment="1" applyProtection="1">
      <alignment horizontal="center" vertical="center"/>
    </xf>
    <xf numFmtId="164" fontId="20" fillId="5" borderId="7" xfId="3" applyNumberFormat="1" applyFont="1" applyFill="1" applyBorder="1" applyAlignment="1" applyProtection="1">
      <alignment horizontal="center" vertical="center"/>
    </xf>
    <xf numFmtId="164" fontId="21" fillId="7" borderId="23" xfId="3" applyNumberFormat="1" applyFont="1" applyFill="1" applyBorder="1" applyAlignment="1" applyProtection="1">
      <alignment horizontal="center" vertical="center"/>
    </xf>
    <xf numFmtId="164" fontId="21" fillId="7" borderId="24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5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4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4" fontId="20" fillId="7" borderId="7" xfId="3" applyNumberFormat="1" applyFont="1" applyFill="1" applyBorder="1" applyAlignment="1" applyProtection="1">
      <alignment horizontal="center" vertical="center"/>
    </xf>
    <xf numFmtId="164" fontId="21" fillId="7" borderId="27" xfId="3" applyNumberFormat="1" applyFont="1" applyFill="1" applyBorder="1" applyAlignment="1" applyProtection="1">
      <alignment horizontal="center" vertical="center"/>
    </xf>
    <xf numFmtId="164" fontId="21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4" fontId="21" fillId="4" borderId="7" xfId="3" applyNumberFormat="1" applyFont="1" applyFill="1" applyBorder="1" applyAlignment="1" applyProtection="1">
      <alignment horizontal="center" vertical="center"/>
    </xf>
    <xf numFmtId="164" fontId="20" fillId="0" borderId="31" xfId="3" applyNumberFormat="1" applyFont="1" applyFill="1" applyBorder="1" applyAlignment="1" applyProtection="1">
      <alignment horizontal="center" vertical="center"/>
    </xf>
    <xf numFmtId="164" fontId="20" fillId="0" borderId="23" xfId="3" applyNumberFormat="1" applyFont="1" applyFill="1" applyBorder="1" applyAlignment="1" applyProtection="1">
      <alignment horizontal="center" vertical="center"/>
    </xf>
    <xf numFmtId="164" fontId="20" fillId="0" borderId="24" xfId="3" applyNumberFormat="1" applyFont="1" applyFill="1" applyBorder="1" applyAlignment="1" applyProtection="1">
      <alignment horizontal="center" vertical="center"/>
    </xf>
    <xf numFmtId="164" fontId="20" fillId="9" borderId="7" xfId="3" applyNumberFormat="1" applyFont="1" applyFill="1" applyBorder="1" applyAlignment="1" applyProtection="1">
      <alignment horizontal="center" vertical="center"/>
    </xf>
    <xf numFmtId="164" fontId="21" fillId="9" borderId="27" xfId="3" applyNumberFormat="1" applyFont="1" applyFill="1" applyBorder="1" applyAlignment="1" applyProtection="1">
      <alignment horizontal="center" vertical="center"/>
    </xf>
    <xf numFmtId="164" fontId="21" fillId="9" borderId="26" xfId="3" applyNumberFormat="1" applyFont="1" applyFill="1" applyBorder="1" applyAlignment="1" applyProtection="1">
      <alignment horizontal="center" vertical="center"/>
    </xf>
    <xf numFmtId="164" fontId="21" fillId="7" borderId="25" xfId="3" applyNumberFormat="1" applyFont="1" applyFill="1" applyBorder="1" applyAlignment="1" applyProtection="1">
      <alignment horizontal="center" vertical="center"/>
    </xf>
    <xf numFmtId="164" fontId="21" fillId="7" borderId="43" xfId="3" applyNumberFormat="1" applyFont="1" applyFill="1" applyBorder="1" applyAlignment="1" applyProtection="1">
      <alignment horizontal="center" vertical="center"/>
    </xf>
    <xf numFmtId="164" fontId="21" fillId="0" borderId="31" xfId="3" applyNumberFormat="1" applyFont="1" applyFill="1" applyBorder="1" applyAlignment="1" applyProtection="1">
      <alignment horizontal="center" vertical="center"/>
    </xf>
    <xf numFmtId="164" fontId="21" fillId="0" borderId="37" xfId="3" applyNumberFormat="1" applyFont="1" applyFill="1" applyBorder="1" applyAlignment="1" applyProtection="1">
      <alignment horizontal="center" vertical="center"/>
    </xf>
    <xf numFmtId="164" fontId="21" fillId="0" borderId="23" xfId="3" applyNumberFormat="1" applyFont="1" applyFill="1" applyBorder="1" applyAlignment="1" applyProtection="1">
      <alignment horizontal="center" vertical="center"/>
    </xf>
    <xf numFmtId="164" fontId="21" fillId="0" borderId="24" xfId="3" applyNumberFormat="1" applyFont="1" applyFill="1" applyBorder="1" applyAlignment="1" applyProtection="1">
      <alignment horizontal="center" vertical="center"/>
    </xf>
    <xf numFmtId="164" fontId="20" fillId="2" borderId="7" xfId="3" applyNumberFormat="1" applyFont="1" applyFill="1" applyBorder="1" applyAlignment="1" applyProtection="1">
      <alignment horizontal="center" vertical="center"/>
    </xf>
    <xf numFmtId="164" fontId="20" fillId="0" borderId="36" xfId="3" applyNumberFormat="1" applyFont="1" applyFill="1" applyBorder="1" applyAlignment="1" applyProtection="1">
      <alignment horizontal="center" vertical="center"/>
    </xf>
    <xf numFmtId="164" fontId="20" fillId="0" borderId="33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5" fontId="20" fillId="5" borderId="7" xfId="3" applyNumberFormat="1" applyFont="1" applyFill="1" applyBorder="1" applyAlignment="1" applyProtection="1">
      <alignment horizontal="center" vertical="center"/>
    </xf>
    <xf numFmtId="164" fontId="20" fillId="5" borderId="31" xfId="3" applyNumberFormat="1" applyFont="1" applyFill="1" applyBorder="1" applyAlignment="1" applyProtection="1">
      <alignment horizontal="center" vertical="center"/>
    </xf>
    <xf numFmtId="164" fontId="20" fillId="5" borderId="37" xfId="3" applyNumberFormat="1" applyFont="1" applyFill="1" applyBorder="1" applyAlignment="1" applyProtection="1">
      <alignment horizontal="center" vertical="center"/>
    </xf>
    <xf numFmtId="164" fontId="21" fillId="5" borderId="40" xfId="3" applyNumberFormat="1" applyFont="1" applyFill="1" applyBorder="1" applyAlignment="1" applyProtection="1">
      <alignment horizontal="center" vertical="center"/>
    </xf>
    <xf numFmtId="164" fontId="21" fillId="5" borderId="29" xfId="3" applyNumberFormat="1" applyFont="1" applyFill="1" applyBorder="1" applyAlignment="1" applyProtection="1">
      <alignment horizontal="center" vertical="center"/>
    </xf>
    <xf numFmtId="164" fontId="20" fillId="5" borderId="23" xfId="3" applyNumberFormat="1" applyFont="1" applyFill="1" applyBorder="1" applyAlignment="1" applyProtection="1">
      <alignment horizontal="center" vertical="center"/>
    </xf>
    <xf numFmtId="164" fontId="20" fillId="5" borderId="24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5" fontId="18" fillId="0" borderId="31" xfId="3" applyNumberFormat="1" applyFont="1" applyFill="1" applyBorder="1" applyAlignment="1" applyProtection="1">
      <alignment horizontal="center" vertical="center"/>
    </xf>
    <xf numFmtId="165" fontId="18" fillId="0" borderId="37" xfId="3" applyNumberFormat="1" applyFont="1" applyFill="1" applyBorder="1" applyAlignment="1" applyProtection="1">
      <alignment horizontal="center" vertical="center"/>
    </xf>
    <xf numFmtId="164" fontId="21" fillId="0" borderId="27" xfId="3" applyNumberFormat="1" applyFont="1" applyFill="1" applyBorder="1" applyAlignment="1" applyProtection="1">
      <alignment horizontal="center" vertical="center"/>
    </xf>
    <xf numFmtId="164" fontId="21" fillId="0" borderId="26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/>
    </xf>
    <xf numFmtId="164" fontId="21" fillId="5" borderId="7" xfId="3" applyNumberFormat="1" applyFont="1" applyFill="1" applyBorder="1" applyAlignment="1" applyProtection="1">
      <alignment horizontal="center" vertical="center"/>
    </xf>
    <xf numFmtId="164" fontId="21" fillId="5" borderId="31" xfId="3" applyNumberFormat="1" applyFont="1" applyFill="1" applyBorder="1" applyAlignment="1" applyProtection="1">
      <alignment horizontal="center" vertical="center"/>
    </xf>
    <xf numFmtId="164" fontId="21" fillId="5" borderId="37" xfId="3" applyNumberFormat="1" applyFont="1" applyFill="1" applyBorder="1" applyAlignment="1" applyProtection="1">
      <alignment horizontal="center" vertical="center"/>
    </xf>
    <xf numFmtId="164" fontId="20" fillId="0" borderId="35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5" fontId="18" fillId="0" borderId="27" xfId="3" applyNumberFormat="1" applyFont="1" applyFill="1" applyBorder="1" applyAlignment="1" applyProtection="1">
      <alignment horizontal="center" vertical="center"/>
    </xf>
    <xf numFmtId="165" fontId="18" fillId="0" borderId="29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164" fontId="20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2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4" fontId="20" fillId="0" borderId="0" xfId="0" applyNumberFormat="1" applyFont="1" applyFill="1" applyBorder="1" applyAlignment="1" applyProtection="1">
      <alignment vertical="top"/>
      <protection hidden="1"/>
    </xf>
    <xf numFmtId="0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2" xfId="3" applyNumberFormat="1" applyFont="1" applyFill="1" applyBorder="1" applyAlignment="1" applyProtection="1">
      <alignment horizontal="center" vertical="center" wrapText="1"/>
    </xf>
    <xf numFmtId="164" fontId="24" fillId="0" borderId="19" xfId="3" applyNumberFormat="1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2" applyNumberFormat="1" applyFont="1" applyFill="1" applyBorder="1" applyAlignment="1" applyProtection="1">
      <alignment horizontal="center" vertical="center"/>
    </xf>
    <xf numFmtId="49" fontId="29" fillId="0" borderId="7" xfId="2" applyNumberFormat="1" applyFont="1" applyFill="1" applyBorder="1" applyAlignment="1" applyProtection="1">
      <alignment horizontal="justify" vertical="center"/>
    </xf>
    <xf numFmtId="49" fontId="29" fillId="0" borderId="7" xfId="2" applyNumberFormat="1" applyFont="1" applyFill="1" applyBorder="1" applyAlignment="1" applyProtection="1">
      <alignment horizontal="justify" vertical="center" wrapText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>
      <alignment vertical="center"/>
    </xf>
    <xf numFmtId="164" fontId="29" fillId="0" borderId="7" xfId="0" applyNumberFormat="1" applyFont="1" applyFill="1" applyBorder="1" applyAlignment="1" applyProtection="1">
      <alignment horizontal="center" vertical="center"/>
      <protection hidden="1"/>
    </xf>
    <xf numFmtId="165" fontId="29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9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2" applyNumberFormat="1" applyFont="1" applyFill="1" applyBorder="1" applyAlignment="1" applyProtection="1">
      <alignment vertical="center"/>
    </xf>
    <xf numFmtId="164" fontId="29" fillId="0" borderId="16" xfId="2" applyNumberFormat="1" applyFont="1" applyFill="1" applyBorder="1" applyAlignment="1" applyProtection="1">
      <alignment horizontal="center" vertical="center"/>
    </xf>
    <xf numFmtId="49" fontId="29" fillId="0" borderId="4" xfId="2" applyNumberFormat="1" applyFont="1" applyFill="1" applyBorder="1" applyAlignment="1" applyProtection="1">
      <alignment horizontal="left" vertical="center"/>
    </xf>
    <xf numFmtId="49" fontId="29" fillId="0" borderId="5" xfId="2" applyNumberFormat="1" applyFont="1" applyFill="1" applyBorder="1" applyAlignment="1" applyProtection="1">
      <alignment horizontal="left" vertical="center"/>
    </xf>
    <xf numFmtId="49" fontId="29" fillId="0" borderId="5" xfId="2" applyNumberFormat="1" applyFont="1" applyFill="1" applyBorder="1" applyAlignment="1" applyProtection="1">
      <alignment horizontal="center"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8" xfId="2" applyNumberFormat="1" applyFont="1" applyFill="1" applyBorder="1" applyAlignment="1" applyProtection="1">
      <alignment horizontal="center" vertical="center"/>
    </xf>
    <xf numFmtId="165" fontId="29" fillId="0" borderId="18" xfId="2" applyNumberFormat="1" applyFont="1" applyFill="1" applyBorder="1" applyAlignment="1" applyProtection="1">
      <alignment horizontal="center" vertical="center"/>
    </xf>
    <xf numFmtId="49" fontId="29" fillId="0" borderId="7" xfId="2" applyNumberFormat="1" applyFont="1" applyFill="1" applyBorder="1" applyAlignment="1" applyProtection="1">
      <alignment horizontal="center" vertical="center" wrapText="1"/>
    </xf>
    <xf numFmtId="165" fontId="29" fillId="0" borderId="16" xfId="2" applyNumberFormat="1" applyFont="1" applyFill="1" applyBorder="1" applyAlignment="1" applyProtection="1">
      <alignment horizontal="center" vertical="center"/>
    </xf>
    <xf numFmtId="12" fontId="29" fillId="0" borderId="7" xfId="2" applyNumberFormat="1" applyFont="1" applyFill="1" applyBorder="1" applyAlignment="1" applyProtection="1">
      <alignment horizontal="justify" vertical="center" wrapText="1"/>
    </xf>
    <xf numFmtId="12" fontId="29" fillId="0" borderId="7" xfId="2" applyNumberFormat="1" applyFont="1" applyFill="1" applyBorder="1" applyAlignment="1" applyProtection="1">
      <alignment horizontal="center" vertical="center" wrapText="1"/>
    </xf>
    <xf numFmtId="49" fontId="29" fillId="0" borderId="12" xfId="2" applyNumberFormat="1" applyFont="1" applyFill="1" applyBorder="1" applyAlignment="1" applyProtection="1">
      <alignment vertical="center"/>
    </xf>
    <xf numFmtId="12" fontId="29" fillId="0" borderId="13" xfId="2" applyNumberFormat="1" applyFont="1" applyFill="1" applyBorder="1" applyAlignment="1" applyProtection="1">
      <alignment horizontal="center" vertical="center" wrapText="1"/>
    </xf>
    <xf numFmtId="49" fontId="29" fillId="0" borderId="13" xfId="2" applyNumberFormat="1" applyFont="1" applyFill="1" applyBorder="1" applyAlignment="1" applyProtection="1">
      <alignment horizontal="center" vertical="center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0" applyNumberFormat="1" applyFont="1" applyFill="1" applyBorder="1" applyAlignment="1" applyProtection="1">
      <alignment vertical="center"/>
    </xf>
    <xf numFmtId="164" fontId="29" fillId="0" borderId="20" xfId="2" applyNumberFormat="1" applyFont="1" applyFill="1" applyBorder="1" applyAlignment="1" applyProtection="1">
      <alignment horizontal="center" vertical="center"/>
    </xf>
    <xf numFmtId="49" fontId="29" fillId="0" borderId="4" xfId="2" applyNumberFormat="1" applyFont="1" applyFill="1" applyBorder="1" applyAlignment="1" applyProtection="1">
      <alignment vertical="center"/>
    </xf>
    <xf numFmtId="49" fontId="29" fillId="0" borderId="5" xfId="2" applyNumberFormat="1" applyFont="1" applyFill="1" applyBorder="1" applyAlignment="1" applyProtection="1">
      <alignment horizontal="justify" vertical="center" wrapText="1"/>
    </xf>
    <xf numFmtId="49" fontId="29" fillId="0" borderId="5" xfId="2" applyNumberFormat="1" applyFont="1" applyFill="1" applyBorder="1" applyAlignment="1" applyProtection="1">
      <alignment horizontal="center" vertical="center" wrapText="1"/>
    </xf>
    <xf numFmtId="164" fontId="29" fillId="0" borderId="23" xfId="3" applyNumberFormat="1" applyFont="1" applyFill="1" applyBorder="1" applyAlignment="1" applyProtection="1">
      <alignment horizontal="center" vertical="center"/>
    </xf>
    <xf numFmtId="164" fontId="29" fillId="0" borderId="22" xfId="3" applyNumberFormat="1" applyFont="1" applyFill="1" applyBorder="1" applyAlignment="1" applyProtection="1">
      <alignment horizontal="center" vertical="center"/>
    </xf>
    <xf numFmtId="49" fontId="29" fillId="0" borderId="14" xfId="2" applyNumberFormat="1" applyFont="1" applyFill="1" applyBorder="1" applyAlignment="1" applyProtection="1">
      <alignment vertical="center"/>
    </xf>
    <xf numFmtId="49" fontId="29" fillId="0" borderId="13" xfId="2" applyNumberFormat="1" applyFont="1" applyFill="1" applyBorder="1" applyAlignment="1" applyProtection="1">
      <alignment horizontal="justify" vertical="center" wrapText="1"/>
    </xf>
    <xf numFmtId="49" fontId="29" fillId="0" borderId="13" xfId="2" applyNumberFormat="1" applyFont="1" applyFill="1" applyBorder="1" applyAlignment="1" applyProtection="1">
      <alignment horizontal="center" vertical="center" wrapText="1"/>
    </xf>
    <xf numFmtId="165" fontId="29" fillId="0" borderId="20" xfId="2" applyNumberFormat="1" applyFont="1" applyFill="1" applyBorder="1" applyAlignment="1" applyProtection="1">
      <alignment horizontal="center" vertical="center"/>
    </xf>
    <xf numFmtId="164" fontId="29" fillId="0" borderId="7" xfId="3" applyNumberFormat="1" applyFont="1" applyFill="1" applyBorder="1" applyAlignment="1" applyProtection="1">
      <alignment horizontal="center" vertical="center"/>
    </xf>
    <xf numFmtId="164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164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12" xfId="0" applyNumberFormat="1" applyFont="1" applyFill="1" applyBorder="1" applyAlignment="1" applyProtection="1">
      <alignment vertical="center" wrapText="1"/>
      <protection hidden="1"/>
    </xf>
    <xf numFmtId="12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3" xfId="2" applyNumberFormat="1" applyFont="1" applyFill="1" applyBorder="1" applyAlignment="1" applyProtection="1">
      <alignment horizontal="left" vertical="center" wrapText="1"/>
    </xf>
    <xf numFmtId="0" fontId="20" fillId="0" borderId="34" xfId="0" applyNumberFormat="1" applyFont="1" applyFill="1" applyBorder="1" applyAlignment="1" applyProtection="1">
      <alignment horizontal="center" vertical="center"/>
    </xf>
    <xf numFmtId="164" fontId="20" fillId="0" borderId="3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top"/>
    </xf>
    <xf numFmtId="0" fontId="30" fillId="0" borderId="0" xfId="0" applyNumberFormat="1" applyFont="1" applyFill="1" applyBorder="1" applyAlignment="1" applyProtection="1">
      <alignment vertical="top" wrapText="1"/>
    </xf>
    <xf numFmtId="0" fontId="30" fillId="0" borderId="0" xfId="0" applyNumberFormat="1" applyFont="1" applyFill="1" applyBorder="1" applyAlignment="1" applyProtection="1">
      <alignment horizontal="right" vertical="top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165" fontId="24" fillId="0" borderId="7" xfId="0" applyNumberFormat="1" applyFont="1" applyFill="1" applyBorder="1" applyAlignment="1" applyProtection="1">
      <alignment horizontal="center" vertical="center" wrapText="1"/>
    </xf>
    <xf numFmtId="165" fontId="24" fillId="0" borderId="7" xfId="0" applyNumberFormat="1" applyFont="1" applyFill="1" applyBorder="1" applyAlignment="1" applyProtection="1">
      <alignment horizontal="center" vertical="center"/>
    </xf>
    <xf numFmtId="0" fontId="31" fillId="0" borderId="7" xfId="0" applyNumberFormat="1" applyFont="1" applyFill="1" applyBorder="1" applyAlignment="1" applyProtection="1">
      <alignment horizontal="left" vertical="center" wrapText="1"/>
    </xf>
    <xf numFmtId="165" fontId="31" fillId="0" borderId="7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0" fontId="31" fillId="0" borderId="7" xfId="0" applyNumberFormat="1" applyFont="1" applyFill="1" applyBorder="1" applyAlignment="1" applyProtection="1">
      <alignment horizontal="center" vertical="top" wrapText="1"/>
    </xf>
    <xf numFmtId="0" fontId="31" fillId="0" borderId="7" xfId="0" applyNumberFormat="1" applyFont="1" applyFill="1" applyBorder="1" applyAlignment="1" applyProtection="1">
      <alignment horizontal="center" vertical="top"/>
    </xf>
    <xf numFmtId="0" fontId="32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top" wrapText="1"/>
    </xf>
    <xf numFmtId="0" fontId="24" fillId="0" borderId="0" xfId="4" applyNumberFormat="1" applyFont="1" applyFill="1" applyBorder="1" applyAlignment="1" applyProtection="1">
      <alignment horizontal="right" vertical="center"/>
    </xf>
    <xf numFmtId="49" fontId="31" fillId="0" borderId="0" xfId="4" applyNumberFormat="1" applyFont="1" applyFill="1" applyBorder="1" applyAlignment="1" applyProtection="1">
      <alignment horizontal="center" vertical="center"/>
    </xf>
    <xf numFmtId="0" fontId="31" fillId="0" borderId="0" xfId="4" applyNumberFormat="1" applyFont="1" applyFill="1" applyBorder="1" applyAlignment="1" applyProtection="1">
      <alignment vertical="top"/>
    </xf>
    <xf numFmtId="0" fontId="31" fillId="0" borderId="0" xfId="4" applyNumberFormat="1" applyFont="1" applyFill="1" applyBorder="1" applyAlignment="1" applyProtection="1">
      <alignment horizontal="right" vertical="center" wrapText="1"/>
    </xf>
    <xf numFmtId="0" fontId="34" fillId="0" borderId="7" xfId="0" applyNumberFormat="1" applyFont="1" applyFill="1" applyBorder="1" applyAlignment="1" applyProtection="1">
      <alignment horizontal="center" vertical="center" wrapText="1"/>
    </xf>
    <xf numFmtId="0" fontId="35" fillId="0" borderId="7" xfId="0" applyNumberFormat="1" applyFont="1" applyFill="1" applyBorder="1" applyAlignment="1" applyProtection="1">
      <alignment vertical="top" wrapText="1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2" applyNumberFormat="1" applyFont="1" applyFill="1" applyBorder="1" applyAlignment="1" applyProtection="1">
      <alignment horizontal="left" vertical="center" wrapText="1"/>
    </xf>
    <xf numFmtId="49" fontId="28" fillId="0" borderId="7" xfId="2" applyNumberFormat="1" applyFont="1" applyFill="1" applyBorder="1" applyAlignment="1" applyProtection="1">
      <alignment horizontal="center" vertical="center"/>
    </xf>
    <xf numFmtId="164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164" fontId="28" fillId="0" borderId="7" xfId="0" applyNumberFormat="1" applyFont="1" applyFill="1" applyBorder="1" applyAlignment="1" applyProtection="1">
      <alignment horizontal="center" vertical="center"/>
      <protection hidden="1"/>
    </xf>
    <xf numFmtId="164" fontId="28" fillId="0" borderId="16" xfId="0" applyNumberFormat="1" applyFont="1" applyFill="1" applyBorder="1" applyAlignment="1" applyProtection="1">
      <alignment horizontal="center" vertical="center"/>
      <protection hidden="1"/>
    </xf>
    <xf numFmtId="165" fontId="28" fillId="0" borderId="16" xfId="0" applyNumberFormat="1" applyFont="1" applyFill="1" applyBorder="1" applyAlignment="1" applyProtection="1">
      <alignment horizontal="center" vertical="center"/>
      <protection hidden="1"/>
    </xf>
    <xf numFmtId="49" fontId="28" fillId="0" borderId="11" xfId="0" applyNumberFormat="1" applyFont="1" applyFill="1" applyBorder="1" applyAlignment="1" applyProtection="1">
      <alignment vertical="center"/>
      <protection hidden="1"/>
    </xf>
    <xf numFmtId="2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164" fontId="29" fillId="0" borderId="38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13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2" xfId="0" applyFont="1" applyFill="1" applyBorder="1" applyAlignment="1">
      <alignment horizontal="left" vertical="center" wrapText="1"/>
    </xf>
    <xf numFmtId="49" fontId="29" fillId="0" borderId="4" xfId="0" applyNumberFormat="1" applyFont="1" applyFill="1" applyBorder="1" applyAlignment="1" applyProtection="1">
      <alignment vertical="center" wrapText="1"/>
      <protection hidden="1"/>
    </xf>
    <xf numFmtId="12" fontId="29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/>
    </xf>
    <xf numFmtId="164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49" fontId="28" fillId="0" borderId="12" xfId="0" applyNumberFormat="1" applyFont="1" applyFill="1" applyBorder="1" applyAlignment="1" applyProtection="1">
      <alignment vertical="center" wrapText="1"/>
      <protection hidden="1"/>
    </xf>
    <xf numFmtId="49" fontId="28" fillId="0" borderId="13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2" applyNumberFormat="1" applyFont="1" applyFill="1" applyBorder="1" applyAlignment="1" applyProtection="1">
      <alignment horizontal="justify" vertical="center"/>
    </xf>
    <xf numFmtId="164" fontId="29" fillId="0" borderId="16" xfId="3" applyNumberFormat="1" applyFont="1" applyFill="1" applyBorder="1" applyAlignment="1" applyProtection="1">
      <alignment horizontal="center" vertical="center"/>
    </xf>
    <xf numFmtId="165" fontId="28" fillId="0" borderId="16" xfId="3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164" fontId="24" fillId="0" borderId="19" xfId="0" applyNumberFormat="1" applyFont="1" applyFill="1" applyBorder="1" applyAlignment="1" applyProtection="1">
      <alignment horizontal="center" vertical="center"/>
      <protection hidden="1"/>
    </xf>
    <xf numFmtId="165" fontId="24" fillId="0" borderId="19" xfId="0" applyNumberFormat="1" applyFont="1" applyFill="1" applyBorder="1" applyAlignment="1" applyProtection="1">
      <alignment horizontal="center" vertical="center"/>
      <protection hidden="1"/>
    </xf>
    <xf numFmtId="49" fontId="29" fillId="0" borderId="5" xfId="2" applyNumberFormat="1" applyFont="1" applyFill="1" applyBorder="1" applyAlignment="1" applyProtection="1">
      <alignment horizontal="left" vertical="center" wrapText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165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7" xfId="3" applyNumberFormat="1" applyFont="1" applyFill="1" applyBorder="1" applyAlignment="1" applyProtection="1">
      <alignment horizontal="left" vertical="center"/>
    </xf>
    <xf numFmtId="0" fontId="21" fillId="0" borderId="7" xfId="3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vertical="top"/>
    </xf>
    <xf numFmtId="49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2" applyNumberFormat="1" applyFont="1" applyFill="1" applyBorder="1" applyAlignment="1" applyProtection="1">
      <alignment horizontal="center" vertical="center"/>
    </xf>
    <xf numFmtId="49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31" fillId="0" borderId="7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7" xfId="3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right" vertical="top" wrapText="1"/>
    </xf>
    <xf numFmtId="49" fontId="28" fillId="0" borderId="7" xfId="0" applyNumberFormat="1" applyFont="1" applyFill="1" applyBorder="1" applyAlignment="1" applyProtection="1">
      <alignment horizontal="center" wrapText="1"/>
      <protection hidden="1"/>
    </xf>
    <xf numFmtId="164" fontId="28" fillId="0" borderId="7" xfId="0" applyNumberFormat="1" applyFont="1" applyFill="1" applyBorder="1" applyAlignment="1" applyProtection="1">
      <alignment horizontal="center" wrapText="1"/>
      <protection hidden="1"/>
    </xf>
    <xf numFmtId="165" fontId="28" fillId="0" borderId="7" xfId="0" applyNumberFormat="1" applyFont="1" applyFill="1" applyBorder="1" applyAlignment="1" applyProtection="1">
      <alignment horizontal="center" wrapText="1"/>
      <protection hidden="1"/>
    </xf>
    <xf numFmtId="49" fontId="29" fillId="0" borderId="7" xfId="0" applyNumberFormat="1" applyFont="1" applyFill="1" applyBorder="1" applyAlignment="1" applyProtection="1">
      <alignment horizontal="left" wrapText="1"/>
      <protection hidden="1"/>
    </xf>
    <xf numFmtId="49" fontId="29" fillId="0" borderId="7" xfId="0" applyNumberFormat="1" applyFont="1" applyFill="1" applyBorder="1" applyAlignment="1" applyProtection="1">
      <alignment horizontal="center" wrapText="1"/>
      <protection hidden="1"/>
    </xf>
    <xf numFmtId="164" fontId="29" fillId="0" borderId="7" xfId="0" applyNumberFormat="1" applyFont="1" applyFill="1" applyBorder="1" applyAlignment="1" applyProtection="1">
      <alignment horizontal="center" wrapText="1"/>
      <protection hidden="1"/>
    </xf>
    <xf numFmtId="165" fontId="29" fillId="0" borderId="7" xfId="0" applyNumberFormat="1" applyFont="1" applyFill="1" applyBorder="1" applyAlignment="1" applyProtection="1">
      <alignment horizontal="center" wrapText="1"/>
      <protection hidden="1"/>
    </xf>
    <xf numFmtId="2" fontId="29" fillId="0" borderId="7" xfId="0" applyNumberFormat="1" applyFont="1" applyFill="1" applyBorder="1" applyAlignment="1" applyProtection="1">
      <alignment horizontal="center" wrapText="1"/>
      <protection hidden="1"/>
    </xf>
    <xf numFmtId="2" fontId="28" fillId="0" borderId="7" xfId="0" applyNumberFormat="1" applyFont="1" applyFill="1" applyBorder="1" applyAlignment="1" applyProtection="1">
      <alignment horizontal="center" wrapText="1"/>
      <protection hidden="1"/>
    </xf>
    <xf numFmtId="0" fontId="29" fillId="0" borderId="7" xfId="0" applyNumberFormat="1" applyFont="1" applyFill="1" applyBorder="1" applyAlignment="1" applyProtection="1">
      <alignment horizontal="center"/>
    </xf>
    <xf numFmtId="164" fontId="29" fillId="0" borderId="7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/>
    <xf numFmtId="49" fontId="29" fillId="0" borderId="7" xfId="2" applyNumberFormat="1" applyFont="1" applyFill="1" applyBorder="1" applyAlignment="1" applyProtection="1">
      <alignment horizontal="justify" wrapText="1"/>
    </xf>
    <xf numFmtId="0" fontId="24" fillId="0" borderId="7" xfId="0" applyNumberFormat="1" applyFont="1" applyFill="1" applyBorder="1" applyAlignment="1" applyProtection="1">
      <alignment horizontal="center" wrapText="1"/>
      <protection hidden="1"/>
    </xf>
    <xf numFmtId="164" fontId="24" fillId="0" borderId="7" xfId="0" applyNumberFormat="1" applyFont="1" applyFill="1" applyBorder="1" applyAlignment="1" applyProtection="1">
      <alignment horizontal="center" wrapText="1"/>
      <protection hidden="1"/>
    </xf>
    <xf numFmtId="164" fontId="24" fillId="0" borderId="7" xfId="3" applyNumberFormat="1" applyFont="1" applyFill="1" applyBorder="1" applyAlignment="1" applyProtection="1">
      <alignment horizontal="center" wrapText="1"/>
    </xf>
    <xf numFmtId="49" fontId="28" fillId="0" borderId="15" xfId="0" applyNumberFormat="1" applyFont="1" applyFill="1" applyBorder="1" applyAlignment="1" applyProtection="1">
      <alignment horizontal="justify" wrapText="1"/>
      <protection hidden="1"/>
    </xf>
    <xf numFmtId="49" fontId="28" fillId="0" borderId="5" xfId="0" applyNumberFormat="1" applyFont="1" applyFill="1" applyBorder="1" applyAlignment="1" applyProtection="1">
      <alignment horizontal="center" wrapText="1"/>
      <protection hidden="1"/>
    </xf>
    <xf numFmtId="0" fontId="28" fillId="0" borderId="0" xfId="0" applyNumberFormat="1" applyFont="1" applyFill="1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164" fontId="28" fillId="0" borderId="21" xfId="0" applyNumberFormat="1" applyFont="1" applyFill="1" applyBorder="1" applyAlignment="1" applyProtection="1">
      <alignment horizontal="center" wrapText="1"/>
      <protection hidden="1"/>
    </xf>
    <xf numFmtId="165" fontId="28" fillId="0" borderId="21" xfId="0" applyNumberFormat="1" applyFont="1" applyFill="1" applyBorder="1" applyAlignment="1" applyProtection="1">
      <alignment horizontal="center" wrapText="1"/>
      <protection hidden="1"/>
    </xf>
    <xf numFmtId="49" fontId="29" fillId="0" borderId="13" xfId="0" applyNumberFormat="1" applyFont="1" applyFill="1" applyBorder="1" applyAlignment="1" applyProtection="1">
      <alignment horizontal="center" wrapText="1"/>
      <protection hidden="1"/>
    </xf>
    <xf numFmtId="0" fontId="29" fillId="0" borderId="0" xfId="0" applyNumberFormat="1" applyFont="1" applyFill="1" applyBorder="1" applyAlignment="1" applyProtection="1">
      <alignment horizontal="center"/>
    </xf>
    <xf numFmtId="164" fontId="29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/>
    <xf numFmtId="164" fontId="29" fillId="0" borderId="20" xfId="0" applyNumberFormat="1" applyFont="1" applyFill="1" applyBorder="1" applyAlignment="1" applyProtection="1">
      <alignment horizontal="center" wrapText="1"/>
      <protection hidden="1"/>
    </xf>
    <xf numFmtId="165" fontId="29" fillId="0" borderId="20" xfId="0" applyNumberFormat="1" applyFont="1" applyFill="1" applyBorder="1" applyAlignment="1" applyProtection="1">
      <alignment horizontal="center" wrapText="1"/>
      <protection hidden="1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49" fontId="24" fillId="0" borderId="2" xfId="0" applyNumberFormat="1" applyFont="1" applyFill="1" applyBorder="1" applyAlignment="1" applyProtection="1">
      <alignment horizontal="center"/>
      <protection hidden="1"/>
    </xf>
    <xf numFmtId="0" fontId="20" fillId="0" borderId="34" xfId="0" applyNumberFormat="1" applyFont="1" applyFill="1" applyBorder="1" applyAlignment="1" applyProtection="1">
      <alignment horizontal="center"/>
    </xf>
    <xf numFmtId="164" fontId="20" fillId="0" borderId="34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/>
    <xf numFmtId="164" fontId="24" fillId="0" borderId="19" xfId="0" applyNumberFormat="1" applyFont="1" applyFill="1" applyBorder="1" applyAlignment="1" applyProtection="1">
      <alignment horizontal="center"/>
      <protection hidden="1"/>
    </xf>
    <xf numFmtId="165" fontId="24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 wrapText="1"/>
    </xf>
    <xf numFmtId="0" fontId="35" fillId="0" borderId="7" xfId="0" applyNumberFormat="1" applyFont="1" applyFill="1" applyBorder="1" applyAlignment="1" applyProtection="1">
      <alignment horizontal="center" vertical="center"/>
    </xf>
    <xf numFmtId="0" fontId="35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2" applyNumberFormat="1" applyFont="1" applyFill="1" applyBorder="1" applyAlignment="1" applyProtection="1">
      <alignment horizontal="left" vertical="center" wrapText="1"/>
    </xf>
    <xf numFmtId="165" fontId="1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top"/>
      <protection locked="0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2" applyNumberFormat="1" applyFont="1" applyFill="1" applyBorder="1" applyAlignment="1" applyProtection="1">
      <alignment horizontal="right" vertical="top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3" applyNumberFormat="1" applyFont="1" applyFill="1" applyBorder="1" applyAlignment="1" applyProtection="1">
      <alignment horizontal="center" vertical="center"/>
      <protection locked="0"/>
    </xf>
    <xf numFmtId="164" fontId="21" fillId="0" borderId="7" xfId="3" applyNumberFormat="1" applyFont="1" applyFill="1" applyBorder="1" applyAlignment="1" applyProtection="1">
      <alignment horizontal="center" vertical="center" wrapText="1"/>
      <protection locked="0"/>
    </xf>
    <xf numFmtId="164" fontId="24" fillId="0" borderId="27" xfId="3" applyNumberFormat="1" applyFont="1" applyFill="1" applyBorder="1" applyAlignment="1" applyProtection="1">
      <alignment horizontal="center" vertical="center" wrapText="1"/>
      <protection locked="0"/>
    </xf>
    <xf numFmtId="164" fontId="24" fillId="0" borderId="29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7" xfId="3" applyNumberFormat="1" applyFont="1" applyFill="1" applyBorder="1" applyAlignment="1" applyProtection="1">
      <alignment horizontal="center" vertical="center"/>
      <protection locked="0"/>
    </xf>
    <xf numFmtId="0" fontId="21" fillId="0" borderId="7" xfId="3" applyNumberFormat="1" applyFont="1" applyFill="1" applyBorder="1" applyAlignment="1" applyProtection="1">
      <alignment horizontal="left" vertical="center"/>
      <protection locked="0"/>
    </xf>
    <xf numFmtId="164" fontId="21" fillId="0" borderId="7" xfId="3" applyNumberFormat="1" applyFont="1" applyFill="1" applyBorder="1" applyAlignment="1" applyProtection="1">
      <alignment horizontal="center" vertical="center"/>
      <protection locked="0"/>
    </xf>
    <xf numFmtId="165" fontId="21" fillId="0" borderId="7" xfId="3" applyNumberFormat="1" applyFont="1" applyFill="1" applyBorder="1" applyAlignment="1" applyProtection="1">
      <alignment horizontal="center" vertical="center"/>
      <protection locked="0"/>
    </xf>
    <xf numFmtId="164" fontId="22" fillId="9" borderId="27" xfId="3" applyNumberFormat="1" applyFont="1" applyFill="1" applyBorder="1" applyAlignment="1" applyProtection="1">
      <alignment horizontal="center" vertical="center"/>
      <protection locked="0"/>
    </xf>
    <xf numFmtId="164" fontId="22" fillId="9" borderId="29" xfId="3" applyNumberFormat="1" applyFont="1" applyFill="1" applyBorder="1" applyAlignment="1" applyProtection="1">
      <alignment horizontal="center" vertical="center"/>
      <protection locked="0"/>
    </xf>
    <xf numFmtId="165" fontId="21" fillId="9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7" xfId="3" applyNumberFormat="1" applyFont="1" applyFill="1" applyBorder="1" applyAlignment="1" applyProtection="1">
      <alignment horizontal="left" vertical="center" wrapText="1"/>
      <protection locked="0"/>
    </xf>
    <xf numFmtId="164" fontId="22" fillId="7" borderId="25" xfId="3" applyNumberFormat="1" applyFont="1" applyFill="1" applyBorder="1" applyAlignment="1" applyProtection="1">
      <alignment horizontal="center" vertical="center"/>
      <protection locked="0"/>
    </xf>
    <xf numFmtId="164" fontId="22" fillId="7" borderId="42" xfId="3" applyNumberFormat="1" applyFont="1" applyFill="1" applyBorder="1" applyAlignment="1" applyProtection="1">
      <alignment horizontal="center" vertical="center"/>
      <protection locked="0"/>
    </xf>
    <xf numFmtId="165" fontId="21" fillId="7" borderId="7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3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0" fontId="31" fillId="0" borderId="0" xfId="4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horizontal="right" vertical="top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vertical="center" wrapText="1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 wrapText="1"/>
    </xf>
    <xf numFmtId="0" fontId="31" fillId="0" borderId="7" xfId="0" applyNumberFormat="1" applyFont="1" applyFill="1" applyBorder="1" applyAlignment="1" applyProtection="1">
      <alignment horizontal="center" vertical="center" wrapText="1"/>
    </xf>
    <xf numFmtId="0" fontId="31" fillId="0" borderId="7" xfId="0" applyNumberFormat="1" applyFont="1" applyFill="1" applyBorder="1" applyAlignment="1" applyProtection="1">
      <alignment horizontal="left" vertical="center" wrapText="1"/>
    </xf>
    <xf numFmtId="0" fontId="31" fillId="0" borderId="7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left" vertical="center"/>
    </xf>
    <xf numFmtId="49" fontId="31" fillId="0" borderId="0" xfId="4" applyNumberFormat="1" applyFont="1" applyFill="1" applyBorder="1" applyAlignment="1" applyProtection="1">
      <alignment horizontal="left" vertical="center"/>
    </xf>
    <xf numFmtId="0" fontId="33" fillId="0" borderId="0" xfId="4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46">
          <cell r="H46">
            <v>200</v>
          </cell>
        </row>
        <row r="48">
          <cell r="H48">
            <v>60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6">
          <cell r="H76">
            <v>370</v>
          </cell>
        </row>
        <row r="77">
          <cell r="H77">
            <v>130</v>
          </cell>
        </row>
        <row r="79">
          <cell r="H79">
            <v>1077.7</v>
          </cell>
        </row>
        <row r="84">
          <cell r="H84">
            <v>552.70000000000005</v>
          </cell>
        </row>
        <row r="96">
          <cell r="H96">
            <v>228.1</v>
          </cell>
        </row>
        <row r="103">
          <cell r="H103">
            <v>500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7109375" defaultRowHeight="12.75"/>
  <cols>
    <col min="1" max="1" width="17" style="13" customWidth="1"/>
    <col min="2" max="2" width="10.140625" style="13" customWidth="1"/>
    <col min="3" max="3" width="10.140625" style="13" bestFit="1" customWidth="1"/>
    <col min="4" max="4" width="9.140625" style="15" bestFit="1" customWidth="1"/>
    <col min="5" max="5" width="5.140625" style="14" bestFit="1" customWidth="1"/>
    <col min="6" max="6" width="6.85546875" style="14" bestFit="1" customWidth="1"/>
    <col min="7" max="7" width="8.5703125" style="13" customWidth="1"/>
    <col min="8" max="8" width="15.7109375" style="12" customWidth="1"/>
    <col min="9" max="9" width="13.140625" style="11" bestFit="1" customWidth="1"/>
    <col min="10" max="10" width="13.5703125" style="11" bestFit="1" customWidth="1"/>
    <col min="11" max="16384" width="8.7109375" style="11"/>
  </cols>
  <sheetData>
    <row r="1" spans="1:10">
      <c r="A1" s="30" t="s">
        <v>136</v>
      </c>
      <c r="F1" s="508"/>
      <c r="G1" s="509"/>
      <c r="H1" s="509"/>
    </row>
    <row r="2" spans="1:10" ht="13.5" thickBot="1">
      <c r="A2" s="30"/>
      <c r="F2" s="74"/>
      <c r="G2" s="29"/>
      <c r="H2" s="29"/>
    </row>
    <row r="3" spans="1:10" ht="13.5" thickBot="1">
      <c r="A3" s="71" t="s">
        <v>126</v>
      </c>
      <c r="B3" s="71" t="s">
        <v>125</v>
      </c>
      <c r="C3" s="71" t="s">
        <v>124</v>
      </c>
      <c r="D3" s="73" t="s">
        <v>123</v>
      </c>
      <c r="E3" s="72" t="s">
        <v>122</v>
      </c>
      <c r="F3" s="72" t="s">
        <v>121</v>
      </c>
      <c r="G3" s="71" t="s">
        <v>120</v>
      </c>
      <c r="H3" s="70" t="s">
        <v>91</v>
      </c>
    </row>
    <row r="4" spans="1:10">
      <c r="A4" s="69" t="s">
        <v>128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>
      <c r="A5" s="68" t="s">
        <v>128</v>
      </c>
      <c r="B5" s="55"/>
      <c r="C5" s="52"/>
      <c r="D5" s="54">
        <v>0.26200000000000001</v>
      </c>
      <c r="E5" s="33"/>
      <c r="F5" s="33"/>
      <c r="G5" s="20">
        <v>12</v>
      </c>
      <c r="H5" s="53">
        <f>H4*D5</f>
        <v>137858.11199999999</v>
      </c>
      <c r="I5" s="16"/>
      <c r="J5" s="18">
        <f>H4+H5</f>
        <v>664034.11199999996</v>
      </c>
    </row>
    <row r="6" spans="1:10">
      <c r="A6" s="28" t="s">
        <v>127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>
      <c r="A7" s="23" t="s">
        <v>133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10">
      <c r="A8" s="46" t="s">
        <v>113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>
      <c r="A9" s="23" t="s">
        <v>134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5" thickBot="1">
      <c r="A10" s="23" t="s">
        <v>134</v>
      </c>
      <c r="B10" s="40"/>
      <c r="C10" s="39"/>
      <c r="D10" s="38">
        <v>0.26200000000000001</v>
      </c>
      <c r="E10" s="37"/>
      <c r="F10" s="37"/>
      <c r="G10" s="36"/>
      <c r="H10" s="35">
        <f>H9*D10</f>
        <v>285563.23200000002</v>
      </c>
      <c r="I10" s="16"/>
      <c r="J10" s="18">
        <f>H9+H10</f>
        <v>1375499.2320000001</v>
      </c>
    </row>
    <row r="11" spans="1:10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5" thickBot="1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1:10" ht="13.5" thickBot="1">
      <c r="B13" s="29"/>
      <c r="C13" s="66"/>
      <c r="E13" s="34"/>
      <c r="F13" s="34"/>
      <c r="G13" s="29"/>
      <c r="I13" s="16"/>
    </row>
    <row r="14" spans="1:10" ht="13.5" thickBot="1">
      <c r="A14" s="65" t="s">
        <v>126</v>
      </c>
      <c r="B14" s="65" t="s">
        <v>125</v>
      </c>
      <c r="C14" s="65" t="s">
        <v>124</v>
      </c>
      <c r="D14" s="64" t="s">
        <v>123</v>
      </c>
      <c r="E14" s="63" t="s">
        <v>122</v>
      </c>
      <c r="F14" s="63" t="s">
        <v>121</v>
      </c>
      <c r="G14" s="62" t="s">
        <v>120</v>
      </c>
      <c r="H14" s="61" t="s">
        <v>91</v>
      </c>
      <c r="I14" s="16"/>
    </row>
    <row r="15" spans="1:10">
      <c r="A15" s="60" t="s">
        <v>119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613872.00000000012</v>
      </c>
      <c r="I15" s="16"/>
    </row>
    <row r="16" spans="1:10" ht="15.75" thickBot="1">
      <c r="A16" s="40" t="s">
        <v>119</v>
      </c>
      <c r="B16" s="40"/>
      <c r="C16" s="39"/>
      <c r="D16" s="38">
        <v>0.26200000000000001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774706.46400000015</v>
      </c>
    </row>
    <row r="17" spans="1:10" ht="15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10">
      <c r="A18" s="30" t="s">
        <v>118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t="shared" ref="H18:H24" si="0">B18*(2+E18+F18)*(C18*D18)*G18</f>
        <v>490680</v>
      </c>
      <c r="I18" s="16"/>
    </row>
    <row r="19" spans="1:10">
      <c r="A19" s="28" t="s">
        <v>117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480240.00000000012</v>
      </c>
      <c r="I19" s="16"/>
    </row>
    <row r="20" spans="1:10">
      <c r="A20" s="46" t="s">
        <v>116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432216.00000000012</v>
      </c>
      <c r="I20" s="16"/>
      <c r="J20" s="16"/>
    </row>
    <row r="21" spans="1:10">
      <c r="A21" s="46" t="s">
        <v>116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10">
      <c r="A22" s="46" t="s">
        <v>115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10">
      <c r="A23" s="46" t="s">
        <v>115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10">
      <c r="A24" s="46" t="s">
        <v>114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10">
      <c r="A25" s="46" t="s">
        <v>112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10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5" thickBot="1">
      <c r="A27" s="41" t="s">
        <v>110</v>
      </c>
      <c r="B27" s="40"/>
      <c r="C27" s="39"/>
      <c r="D27" s="38">
        <v>0.26200000000000001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10">
      <c r="A28" s="79"/>
      <c r="B28" s="80"/>
      <c r="C28" s="81"/>
      <c r="D28" s="82"/>
      <c r="E28" s="83"/>
      <c r="F28" s="83"/>
      <c r="G28" s="84"/>
      <c r="H28" s="85"/>
      <c r="I28" s="16"/>
    </row>
    <row r="29" spans="1:10">
      <c r="A29" s="46" t="s">
        <v>111</v>
      </c>
      <c r="B29" s="42"/>
      <c r="C29" s="45"/>
      <c r="D29" s="44"/>
      <c r="E29" s="43"/>
      <c r="F29" s="43"/>
      <c r="G29" s="42"/>
      <c r="H29" s="50">
        <f>H30+H31</f>
        <v>396575.92800000001</v>
      </c>
      <c r="I29" s="16"/>
    </row>
    <row r="30" spans="1:10">
      <c r="A30" s="46" t="s">
        <v>114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5" thickBot="1">
      <c r="A31" s="41"/>
      <c r="B31" s="36"/>
      <c r="C31" s="39"/>
      <c r="D31" s="90">
        <v>0.26200000000000001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396575.92800000001</v>
      </c>
    </row>
    <row r="32" spans="1:10">
      <c r="A32" s="91" t="s">
        <v>130</v>
      </c>
      <c r="B32" s="92"/>
      <c r="C32" s="93"/>
      <c r="D32" s="94"/>
      <c r="E32" s="95"/>
      <c r="F32" s="95"/>
      <c r="G32" s="92"/>
      <c r="H32" s="96">
        <f>H15+H26+H29</f>
        <v>4297187.9280000003</v>
      </c>
      <c r="I32" s="16"/>
      <c r="J32" s="18"/>
    </row>
    <row r="33" spans="1:10">
      <c r="A33" s="97" t="s">
        <v>131</v>
      </c>
      <c r="B33" s="98"/>
      <c r="C33" s="99"/>
      <c r="D33" s="100"/>
      <c r="E33" s="101"/>
      <c r="F33" s="101"/>
      <c r="G33" s="98"/>
      <c r="H33" s="102">
        <f>H16+H27+H31</f>
        <v>1104292.2720000001</v>
      </c>
      <c r="I33" s="16"/>
      <c r="J33" s="18">
        <f>H32+H33</f>
        <v>5401480.2000000002</v>
      </c>
    </row>
    <row r="34" spans="1:10">
      <c r="A34" s="13">
        <v>221</v>
      </c>
      <c r="C34" s="29"/>
      <c r="E34" s="34"/>
      <c r="F34" s="34"/>
      <c r="G34" s="29"/>
    </row>
    <row r="35" spans="1:10">
      <c r="A35" s="25" t="s">
        <v>137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10">
      <c r="A36" s="25" t="s">
        <v>109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10">
      <c r="A37" s="25" t="s">
        <v>108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10">
      <c r="A39" s="13">
        <v>222</v>
      </c>
      <c r="B39" s="26"/>
      <c r="H39" s="19"/>
    </row>
    <row r="40" spans="1:10">
      <c r="A40" s="25" t="s">
        <v>93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10">
      <c r="A41" s="30" t="s">
        <v>135</v>
      </c>
      <c r="B41" s="26"/>
      <c r="G41" s="29">
        <v>1</v>
      </c>
      <c r="H41" s="12">
        <f>B41*G41</f>
        <v>0</v>
      </c>
    </row>
    <row r="42" spans="1:10">
      <c r="A42" s="25" t="s">
        <v>107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10" ht="12" customHeight="1">
      <c r="A43" s="13">
        <v>223</v>
      </c>
      <c r="B43" s="26"/>
      <c r="H43" s="19"/>
    </row>
    <row r="44" spans="1:10">
      <c r="A44" s="25" t="s">
        <v>106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10">
      <c r="A45" s="25" t="s">
        <v>105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1:10" ht="13.5" thickBot="1">
      <c r="B46" s="26"/>
      <c r="H46" s="19">
        <f>SUM(H44:H45)</f>
        <v>127980</v>
      </c>
      <c r="J46" s="16">
        <f>H47</f>
        <v>0</v>
      </c>
    </row>
    <row r="47" spans="1:10" ht="13.5" thickBot="1">
      <c r="A47" s="13">
        <v>225</v>
      </c>
      <c r="B47" s="26"/>
      <c r="H47" s="27"/>
    </row>
    <row r="48" spans="1:10">
      <c r="A48" s="25" t="s">
        <v>104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10">
      <c r="A49" s="25" t="s">
        <v>103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>
      <c r="A50" s="30"/>
      <c r="B50" s="26"/>
      <c r="G50" s="29"/>
      <c r="H50" s="19">
        <f>SUM(H48:H49)</f>
        <v>106000</v>
      </c>
      <c r="J50" s="16">
        <f>H51</f>
        <v>0</v>
      </c>
    </row>
    <row r="51" spans="1:10">
      <c r="A51" s="13">
        <v>226</v>
      </c>
      <c r="B51" s="26"/>
    </row>
    <row r="52" spans="1:10">
      <c r="A52" s="25" t="s">
        <v>102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10">
      <c r="A53" s="25" t="s">
        <v>102</v>
      </c>
      <c r="B53" s="24">
        <v>0</v>
      </c>
      <c r="C53" s="23"/>
      <c r="D53" s="22"/>
      <c r="E53" s="21"/>
      <c r="F53" s="21"/>
      <c r="G53" s="20">
        <v>7</v>
      </c>
      <c r="H53" s="19">
        <f t="shared" ref="H53:H58" si="1">B53*G53</f>
        <v>0</v>
      </c>
    </row>
    <row r="54" spans="1:10">
      <c r="A54" s="25" t="s">
        <v>101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10">
      <c r="A55" s="25" t="s">
        <v>100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10">
      <c r="A56" s="25" t="s">
        <v>99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10">
      <c r="A57" s="25" t="s">
        <v>98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10" ht="13.5" thickBot="1">
      <c r="A58" s="28" t="s">
        <v>97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1:10" ht="13.5" thickBot="1">
      <c r="B59" s="26"/>
      <c r="H59" s="27">
        <f>SUM(H52:H58)</f>
        <v>570180</v>
      </c>
      <c r="J59" s="16">
        <f>H60</f>
        <v>0</v>
      </c>
    </row>
    <row r="60" spans="1:10" ht="13.5" thickBot="1">
      <c r="A60" s="13">
        <v>290</v>
      </c>
      <c r="B60" s="26"/>
      <c r="H60" s="27"/>
    </row>
    <row r="61" spans="1:10">
      <c r="A61" s="25" t="s">
        <v>96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>
      <c r="A63" s="25" t="s">
        <v>95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10">
      <c r="A64" s="13">
        <v>340</v>
      </c>
      <c r="B64" s="26"/>
      <c r="H64" s="19"/>
    </row>
    <row r="65" spans="1:10">
      <c r="A65" s="25" t="s">
        <v>94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1:10">
      <c r="B66" s="17"/>
      <c r="H66" s="19"/>
      <c r="I66" s="11">
        <v>300</v>
      </c>
      <c r="J66" s="18">
        <f>SUM(J63:J65)</f>
        <v>0</v>
      </c>
    </row>
    <row r="67" spans="1:10">
      <c r="B67" s="17"/>
    </row>
    <row r="68" spans="1:10">
      <c r="B68" s="17"/>
      <c r="I68" s="11" t="s">
        <v>93</v>
      </c>
      <c r="J68" s="16">
        <f>J7+J10+J16+J31+J62+J66</f>
        <v>2546781.6240000003</v>
      </c>
    </row>
    <row r="70" spans="1:10">
      <c r="J70" s="16">
        <f>J68/1000</f>
        <v>2546.7816240000002</v>
      </c>
    </row>
    <row r="72" spans="1:10">
      <c r="J72" s="16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5.425781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9.140625" style="2"/>
    <col min="18" max="18" width="10.140625" style="2" bestFit="1" customWidth="1"/>
    <col min="19" max="19" width="9.140625" style="323"/>
    <col min="20" max="16384" width="9.140625" style="2"/>
  </cols>
  <sheetData>
    <row r="1" spans="1:19" ht="21" customHeight="1">
      <c r="A1" s="120" t="s">
        <v>222</v>
      </c>
      <c r="B1" s="121"/>
      <c r="C1" s="512" t="s">
        <v>334</v>
      </c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1:19" ht="21" customHeight="1">
      <c r="A2" s="117"/>
      <c r="B2" s="122"/>
      <c r="C2" s="122"/>
      <c r="D2" s="122"/>
      <c r="E2" s="122"/>
      <c r="F2" s="122"/>
      <c r="G2" s="122"/>
      <c r="H2" s="122"/>
      <c r="I2" s="122"/>
      <c r="J2" s="123" t="s">
        <v>462</v>
      </c>
      <c r="K2" s="122"/>
      <c r="L2" s="122"/>
      <c r="M2" s="122"/>
      <c r="N2" s="122"/>
      <c r="O2" s="122"/>
      <c r="P2" s="122"/>
    </row>
    <row r="3" spans="1:19" ht="21" customHeight="1">
      <c r="A3" s="117"/>
      <c r="B3" s="122"/>
      <c r="C3" s="122"/>
      <c r="D3" s="122"/>
      <c r="E3" s="122"/>
      <c r="F3" s="122"/>
      <c r="G3" s="122"/>
      <c r="H3" s="122"/>
      <c r="I3" s="122"/>
      <c r="J3" s="123" t="s">
        <v>463</v>
      </c>
      <c r="K3" s="122"/>
      <c r="L3" s="122"/>
      <c r="M3" s="122"/>
      <c r="N3" s="122"/>
      <c r="O3" s="122"/>
      <c r="P3" s="122"/>
    </row>
    <row r="4" spans="1:19" ht="22.5" customHeight="1">
      <c r="A4" s="117"/>
      <c r="B4" s="117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</row>
    <row r="5" spans="1:19" ht="22.5" customHeight="1">
      <c r="A5" s="510" t="s">
        <v>453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</row>
    <row r="6" spans="1:19" ht="27.6" customHeight="1">
      <c r="A6" s="510" t="s">
        <v>464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</row>
    <row r="7" spans="1:19" ht="27.6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511" t="s">
        <v>422</v>
      </c>
      <c r="P7" s="511"/>
    </row>
    <row r="8" spans="1:19" s="7" customFormat="1" ht="61.5" customHeight="1" thickBot="1">
      <c r="A8" s="125" t="s">
        <v>0</v>
      </c>
      <c r="B8" s="125" t="s">
        <v>11</v>
      </c>
      <c r="C8" s="126" t="s">
        <v>1</v>
      </c>
      <c r="D8" s="127" t="s">
        <v>219</v>
      </c>
      <c r="E8" s="127" t="s">
        <v>224</v>
      </c>
      <c r="F8" s="127" t="s">
        <v>220</v>
      </c>
      <c r="G8" s="127" t="s">
        <v>304</v>
      </c>
      <c r="H8" s="127" t="s">
        <v>330</v>
      </c>
      <c r="I8" s="127" t="s">
        <v>267</v>
      </c>
      <c r="J8" s="127" t="s">
        <v>332</v>
      </c>
      <c r="K8" s="128" t="s">
        <v>261</v>
      </c>
      <c r="L8" s="129" t="s">
        <v>268</v>
      </c>
      <c r="M8" s="130" t="s">
        <v>418</v>
      </c>
      <c r="N8" s="130" t="s">
        <v>419</v>
      </c>
      <c r="O8" s="130" t="s">
        <v>420</v>
      </c>
      <c r="P8" s="130" t="s">
        <v>421</v>
      </c>
      <c r="S8" s="324"/>
    </row>
    <row r="9" spans="1:19" s="3" customFormat="1" ht="16.5" thickBot="1">
      <c r="A9" s="131" t="s">
        <v>2</v>
      </c>
      <c r="B9" s="132" t="s">
        <v>16</v>
      </c>
      <c r="C9" s="133" t="s">
        <v>348</v>
      </c>
      <c r="D9" s="134" t="e">
        <f>D10+D21+D24+D31+D35</f>
        <v>#REF!</v>
      </c>
      <c r="E9" s="134" t="e">
        <f>E10+E21+E24+E31+E35</f>
        <v>#REF!</v>
      </c>
      <c r="F9" s="134" t="e">
        <f>F10+F21+F24+F31+F35</f>
        <v>#REF!</v>
      </c>
      <c r="G9" s="134">
        <f t="shared" ref="G9:P9" si="0">G10+G21+G24+G35+G43</f>
        <v>29725.4</v>
      </c>
      <c r="H9" s="134">
        <f t="shared" si="0"/>
        <v>17464.399999999998</v>
      </c>
      <c r="I9" s="134">
        <f t="shared" si="0"/>
        <v>29091.899999999998</v>
      </c>
      <c r="J9" s="135">
        <f>J10+J21+J24+J35+J43+J39</f>
        <v>26445.599999999999</v>
      </c>
      <c r="K9" s="136">
        <f t="shared" si="0"/>
        <v>27354.59</v>
      </c>
      <c r="L9" s="137">
        <f t="shared" si="0"/>
        <v>28859.092449999996</v>
      </c>
      <c r="M9" s="138">
        <f t="shared" si="0"/>
        <v>8499.1666666666661</v>
      </c>
      <c r="N9" s="138">
        <f t="shared" si="0"/>
        <v>8499.1666666666661</v>
      </c>
      <c r="O9" s="138">
        <f t="shared" si="0"/>
        <v>8499.1666666666661</v>
      </c>
      <c r="P9" s="138">
        <f t="shared" si="0"/>
        <v>133.5</v>
      </c>
      <c r="S9" s="325"/>
    </row>
    <row r="10" spans="1:19" s="4" customFormat="1" ht="16.5" thickBot="1">
      <c r="A10" s="139" t="s">
        <v>7</v>
      </c>
      <c r="B10" s="140" t="s">
        <v>148</v>
      </c>
      <c r="C10" s="141" t="s">
        <v>5</v>
      </c>
      <c r="D10" s="142">
        <f t="shared" ref="D10:P10" si="1">D11+D18</f>
        <v>9631.4</v>
      </c>
      <c r="E10" s="142">
        <f t="shared" si="1"/>
        <v>6727.71</v>
      </c>
      <c r="F10" s="142">
        <f t="shared" si="1"/>
        <v>10213.75</v>
      </c>
      <c r="G10" s="142">
        <f t="shared" si="1"/>
        <v>18820</v>
      </c>
      <c r="H10" s="142">
        <f t="shared" si="1"/>
        <v>10036.199999999999</v>
      </c>
      <c r="I10" s="142">
        <f t="shared" si="1"/>
        <v>17432.899999999998</v>
      </c>
      <c r="J10" s="143">
        <f>J11+J18+J20</f>
        <v>15644</v>
      </c>
      <c r="K10" s="144">
        <f t="shared" si="1"/>
        <v>16771.415999999997</v>
      </c>
      <c r="L10" s="145">
        <f t="shared" si="1"/>
        <v>17693.843879999997</v>
      </c>
      <c r="M10" s="146">
        <f t="shared" si="1"/>
        <v>5188.5</v>
      </c>
      <c r="N10" s="146">
        <f t="shared" si="1"/>
        <v>5188.5</v>
      </c>
      <c r="O10" s="146">
        <f t="shared" si="1"/>
        <v>5188.5</v>
      </c>
      <c r="P10" s="146">
        <f t="shared" si="1"/>
        <v>62.5</v>
      </c>
      <c r="S10" s="326"/>
    </row>
    <row r="11" spans="1:19" s="6" customFormat="1" ht="39.950000000000003" customHeight="1">
      <c r="A11" s="147" t="s">
        <v>62</v>
      </c>
      <c r="B11" s="148" t="s">
        <v>258</v>
      </c>
      <c r="C11" s="149" t="s">
        <v>142</v>
      </c>
      <c r="D11" s="150">
        <f>D12+D15+D13+D16</f>
        <v>9391.4</v>
      </c>
      <c r="E11" s="150">
        <f>E12+E15+E13+E16</f>
        <v>6546.21</v>
      </c>
      <c r="F11" s="150">
        <f>F12+F15+F13+F16</f>
        <v>9941.5</v>
      </c>
      <c r="G11" s="150">
        <f>G12+G15+G13+G16+G17</f>
        <v>18620</v>
      </c>
      <c r="H11" s="150">
        <f>H12+H15+H13+H16+H17</f>
        <v>9812.9999999999982</v>
      </c>
      <c r="I11" s="150">
        <f>I12+I15+I13+I16+I17+I18</f>
        <v>17098.099999999999</v>
      </c>
      <c r="J11" s="151">
        <f>J12+J15+J13+J16+J17</f>
        <v>15404</v>
      </c>
      <c r="K11" s="152">
        <f>K12+K15+K13+K16+K17+K18</f>
        <v>16534.423999999999</v>
      </c>
      <c r="L11" s="153">
        <f>L12+L15+L13+L16+L17+L18</f>
        <v>17443.817319999998</v>
      </c>
      <c r="M11" s="154">
        <f>M12+M15+M13+M16+M17</f>
        <v>5113.833333333333</v>
      </c>
      <c r="N11" s="154">
        <f>N12+N15+N13+N16+N17</f>
        <v>5113.833333333333</v>
      </c>
      <c r="O11" s="154">
        <f>O12+O15+O13+O16+O17</f>
        <v>5113.833333333333</v>
      </c>
      <c r="P11" s="154">
        <f>P12+P15+P13+P16+P17</f>
        <v>62.5</v>
      </c>
      <c r="S11" s="327"/>
    </row>
    <row r="12" spans="1:19" s="6" customFormat="1" ht="39.950000000000003" customHeight="1">
      <c r="A12" s="147" t="s">
        <v>45</v>
      </c>
      <c r="B12" s="148" t="s">
        <v>202</v>
      </c>
      <c r="C12" s="149" t="s">
        <v>143</v>
      </c>
      <c r="D12" s="150">
        <v>6131.4</v>
      </c>
      <c r="E12" s="150">
        <v>3667.3</v>
      </c>
      <c r="F12" s="150">
        <f>E12/8*12</f>
        <v>5500.9500000000007</v>
      </c>
      <c r="G12" s="150">
        <v>17300</v>
      </c>
      <c r="H12" s="150">
        <v>8970.7999999999993</v>
      </c>
      <c r="I12" s="150">
        <v>15500</v>
      </c>
      <c r="J12" s="151">
        <v>12426</v>
      </c>
      <c r="K12" s="155">
        <f>J12*1.058</f>
        <v>13146.708000000001</v>
      </c>
      <c r="L12" s="156">
        <f>K12*1.055</f>
        <v>13869.77694</v>
      </c>
      <c r="M12" s="154">
        <f>J12/3</f>
        <v>4142</v>
      </c>
      <c r="N12" s="154">
        <f>J12/3</f>
        <v>4142</v>
      </c>
      <c r="O12" s="154">
        <f>J12/3</f>
        <v>4142</v>
      </c>
      <c r="P12" s="154">
        <v>0</v>
      </c>
      <c r="S12" s="327"/>
    </row>
    <row r="13" spans="1:19" s="6" customFormat="1" ht="60.75" hidden="1" customHeight="1">
      <c r="A13" s="147" t="s">
        <v>44</v>
      </c>
      <c r="B13" s="148" t="s">
        <v>203</v>
      </c>
      <c r="C13" s="149" t="s">
        <v>204</v>
      </c>
      <c r="D13" s="150">
        <v>2450</v>
      </c>
      <c r="E13" s="150">
        <v>2220.5</v>
      </c>
      <c r="F13" s="150">
        <f>E13/8*12</f>
        <v>3330.75</v>
      </c>
      <c r="G13" s="150"/>
      <c r="H13" s="150"/>
      <c r="I13" s="150">
        <f>H13/8*12</f>
        <v>0</v>
      </c>
      <c r="J13" s="151">
        <f t="shared" ref="J13:K47" si="2">I13*1.058</f>
        <v>0</v>
      </c>
      <c r="K13" s="155">
        <f t="shared" si="2"/>
        <v>0</v>
      </c>
      <c r="L13" s="156">
        <f t="shared" ref="L13:L47" si="3">K13*1.055</f>
        <v>0</v>
      </c>
      <c r="M13" s="150">
        <v>0</v>
      </c>
      <c r="N13" s="150">
        <v>0</v>
      </c>
      <c r="O13" s="150">
        <v>0</v>
      </c>
      <c r="P13" s="150">
        <v>0</v>
      </c>
      <c r="S13" s="327"/>
    </row>
    <row r="14" spans="1:19" s="6" customFormat="1" ht="39.950000000000003" customHeight="1">
      <c r="A14" s="147" t="s">
        <v>63</v>
      </c>
      <c r="B14" s="148" t="s">
        <v>305</v>
      </c>
      <c r="C14" s="149" t="s">
        <v>144</v>
      </c>
      <c r="D14" s="150"/>
      <c r="E14" s="150"/>
      <c r="F14" s="150"/>
      <c r="G14" s="150">
        <f>G15</f>
        <v>760</v>
      </c>
      <c r="H14" s="150">
        <f>H15</f>
        <v>824.4</v>
      </c>
      <c r="I14" s="150">
        <f>I15</f>
        <v>1236.5999999999999</v>
      </c>
      <c r="J14" s="151">
        <f>J15</f>
        <v>2728</v>
      </c>
      <c r="K14" s="155">
        <f t="shared" si="2"/>
        <v>2886.2240000000002</v>
      </c>
      <c r="L14" s="156">
        <f t="shared" si="3"/>
        <v>3044.96632</v>
      </c>
      <c r="M14" s="154">
        <f>M15</f>
        <v>909.33333333333337</v>
      </c>
      <c r="N14" s="154">
        <f>N15</f>
        <v>909.33333333333337</v>
      </c>
      <c r="O14" s="154">
        <f>O15</f>
        <v>909.33333333333337</v>
      </c>
      <c r="P14" s="154">
        <f>P15</f>
        <v>0</v>
      </c>
      <c r="S14" s="327"/>
    </row>
    <row r="15" spans="1:19" s="6" customFormat="1" ht="39.950000000000003" customHeight="1">
      <c r="A15" s="147" t="s">
        <v>180</v>
      </c>
      <c r="B15" s="148" t="s">
        <v>205</v>
      </c>
      <c r="C15" s="149" t="s">
        <v>144</v>
      </c>
      <c r="D15" s="150">
        <v>800</v>
      </c>
      <c r="E15" s="150">
        <v>733.2</v>
      </c>
      <c r="F15" s="150">
        <f>E15/8*12</f>
        <v>1099.8000000000002</v>
      </c>
      <c r="G15" s="150">
        <v>760</v>
      </c>
      <c r="H15" s="150">
        <v>824.4</v>
      </c>
      <c r="I15" s="150">
        <f t="shared" ref="I15:I20" si="4">H15/8*12</f>
        <v>1236.5999999999999</v>
      </c>
      <c r="J15" s="151">
        <v>2728</v>
      </c>
      <c r="K15" s="155">
        <f t="shared" si="2"/>
        <v>2886.2240000000002</v>
      </c>
      <c r="L15" s="156">
        <f t="shared" si="3"/>
        <v>3044.96632</v>
      </c>
      <c r="M15" s="154">
        <f>J15/3</f>
        <v>909.33333333333337</v>
      </c>
      <c r="N15" s="154">
        <f>J15/3</f>
        <v>909.33333333333337</v>
      </c>
      <c r="O15" s="154">
        <f>J15/3</f>
        <v>909.33333333333337</v>
      </c>
      <c r="P15" s="154">
        <v>0</v>
      </c>
      <c r="S15" s="327"/>
    </row>
    <row r="16" spans="1:19" s="6" customFormat="1" ht="39.950000000000003" hidden="1" customHeight="1">
      <c r="A16" s="147" t="s">
        <v>180</v>
      </c>
      <c r="B16" s="148" t="s">
        <v>206</v>
      </c>
      <c r="C16" s="149" t="s">
        <v>207</v>
      </c>
      <c r="D16" s="150">
        <v>10</v>
      </c>
      <c r="E16" s="150">
        <v>-74.790000000000006</v>
      </c>
      <c r="F16" s="150">
        <v>10</v>
      </c>
      <c r="G16" s="157"/>
      <c r="H16" s="157"/>
      <c r="I16" s="150">
        <f t="shared" si="4"/>
        <v>0</v>
      </c>
      <c r="J16" s="151">
        <f t="shared" si="2"/>
        <v>0</v>
      </c>
      <c r="K16" s="155">
        <f t="shared" si="2"/>
        <v>0</v>
      </c>
      <c r="L16" s="156">
        <f t="shared" si="3"/>
        <v>0</v>
      </c>
      <c r="M16" s="150">
        <v>0</v>
      </c>
      <c r="N16" s="150">
        <v>0</v>
      </c>
      <c r="O16" s="150">
        <v>0</v>
      </c>
      <c r="P16" s="150">
        <v>0</v>
      </c>
      <c r="S16" s="327"/>
    </row>
    <row r="17" spans="1:19" s="6" customFormat="1" ht="39.950000000000003" customHeight="1">
      <c r="A17" s="147" t="s">
        <v>257</v>
      </c>
      <c r="B17" s="148" t="s">
        <v>255</v>
      </c>
      <c r="C17" s="149" t="s">
        <v>256</v>
      </c>
      <c r="D17" s="150"/>
      <c r="E17" s="150"/>
      <c r="F17" s="150"/>
      <c r="G17" s="150">
        <v>560</v>
      </c>
      <c r="H17" s="150">
        <v>17.8</v>
      </c>
      <c r="I17" s="150">
        <f t="shared" si="4"/>
        <v>26.700000000000003</v>
      </c>
      <c r="J17" s="151">
        <v>250</v>
      </c>
      <c r="K17" s="155">
        <f t="shared" si="2"/>
        <v>264.5</v>
      </c>
      <c r="L17" s="156">
        <f t="shared" si="3"/>
        <v>279.04749999999996</v>
      </c>
      <c r="M17" s="154">
        <f>J17/4</f>
        <v>62.5</v>
      </c>
      <c r="N17" s="154">
        <f>J17/4</f>
        <v>62.5</v>
      </c>
      <c r="O17" s="154">
        <f>J17/4</f>
        <v>62.5</v>
      </c>
      <c r="P17" s="154">
        <f>J17/4</f>
        <v>62.5</v>
      </c>
      <c r="S17" s="327"/>
    </row>
    <row r="18" spans="1:19" s="6" customFormat="1" ht="39.950000000000003" customHeight="1">
      <c r="A18" s="147" t="s">
        <v>161</v>
      </c>
      <c r="B18" s="148" t="s">
        <v>260</v>
      </c>
      <c r="C18" s="149" t="s">
        <v>335</v>
      </c>
      <c r="D18" s="150">
        <f>D19+D20</f>
        <v>240</v>
      </c>
      <c r="E18" s="150">
        <f>E19+E20</f>
        <v>181.5</v>
      </c>
      <c r="F18" s="150">
        <f>E18/8*12</f>
        <v>272.25</v>
      </c>
      <c r="G18" s="150">
        <f>G19+G20</f>
        <v>200</v>
      </c>
      <c r="H18" s="150">
        <f>H19+H20</f>
        <v>223.2</v>
      </c>
      <c r="I18" s="150">
        <f t="shared" si="4"/>
        <v>334.79999999999995</v>
      </c>
      <c r="J18" s="151">
        <f>J19</f>
        <v>224</v>
      </c>
      <c r="K18" s="155">
        <f t="shared" si="2"/>
        <v>236.99200000000002</v>
      </c>
      <c r="L18" s="156">
        <f t="shared" si="3"/>
        <v>250.02656000000002</v>
      </c>
      <c r="M18" s="154">
        <f>M19</f>
        <v>74.666666666666671</v>
      </c>
      <c r="N18" s="154">
        <f>N19</f>
        <v>74.666666666666671</v>
      </c>
      <c r="O18" s="154">
        <f>O19</f>
        <v>74.666666666666671</v>
      </c>
      <c r="P18" s="154">
        <f>P19</f>
        <v>0</v>
      </c>
      <c r="S18" s="327"/>
    </row>
    <row r="19" spans="1:19" s="6" customFormat="1" ht="39.950000000000003" customHeight="1">
      <c r="A19" s="147" t="s">
        <v>179</v>
      </c>
      <c r="B19" s="148" t="s">
        <v>208</v>
      </c>
      <c r="C19" s="149" t="s">
        <v>335</v>
      </c>
      <c r="D19" s="150">
        <v>120</v>
      </c>
      <c r="E19" s="150">
        <v>130.5</v>
      </c>
      <c r="F19" s="150">
        <f>E19/8*12</f>
        <v>195.75</v>
      </c>
      <c r="G19" s="150">
        <v>200</v>
      </c>
      <c r="H19" s="150">
        <v>223.2</v>
      </c>
      <c r="I19" s="150">
        <f t="shared" si="4"/>
        <v>334.79999999999995</v>
      </c>
      <c r="J19" s="151">
        <v>224</v>
      </c>
      <c r="K19" s="155">
        <f t="shared" si="2"/>
        <v>236.99200000000002</v>
      </c>
      <c r="L19" s="156">
        <f t="shared" si="3"/>
        <v>250.02656000000002</v>
      </c>
      <c r="M19" s="154">
        <f>J19/3</f>
        <v>74.666666666666671</v>
      </c>
      <c r="N19" s="154">
        <f>J19/3</f>
        <v>74.666666666666671</v>
      </c>
      <c r="O19" s="154">
        <f>J19/3</f>
        <v>74.666666666666671</v>
      </c>
      <c r="P19" s="154">
        <v>0</v>
      </c>
      <c r="S19" s="327"/>
    </row>
    <row r="20" spans="1:19" s="4" customFormat="1" ht="45" customHeight="1" thickBot="1">
      <c r="A20" s="147" t="s">
        <v>246</v>
      </c>
      <c r="B20" s="148" t="s">
        <v>465</v>
      </c>
      <c r="C20" s="149" t="s">
        <v>466</v>
      </c>
      <c r="D20" s="150">
        <v>120</v>
      </c>
      <c r="E20" s="150">
        <v>51</v>
      </c>
      <c r="F20" s="150">
        <f>E20/8*12</f>
        <v>76.5</v>
      </c>
      <c r="G20" s="157"/>
      <c r="H20" s="150"/>
      <c r="I20" s="150">
        <f t="shared" si="4"/>
        <v>0</v>
      </c>
      <c r="J20" s="151">
        <v>16</v>
      </c>
      <c r="K20" s="155">
        <f t="shared" si="2"/>
        <v>16.928000000000001</v>
      </c>
      <c r="L20" s="156">
        <f t="shared" si="3"/>
        <v>17.85904</v>
      </c>
      <c r="M20" s="158"/>
      <c r="N20" s="158"/>
      <c r="O20" s="158"/>
      <c r="P20" s="158"/>
      <c r="S20" s="326"/>
    </row>
    <row r="21" spans="1:19" s="6" customFormat="1" ht="16.5" thickBot="1">
      <c r="A21" s="139" t="s">
        <v>4</v>
      </c>
      <c r="B21" s="140" t="s">
        <v>149</v>
      </c>
      <c r="C21" s="141" t="s">
        <v>6</v>
      </c>
      <c r="D21" s="142">
        <f>D22</f>
        <v>300</v>
      </c>
      <c r="E21" s="142">
        <f t="shared" ref="E21:P22" si="5">E22</f>
        <v>175</v>
      </c>
      <c r="F21" s="142">
        <f t="shared" si="5"/>
        <v>262.5</v>
      </c>
      <c r="G21" s="142">
        <f t="shared" si="5"/>
        <v>1600</v>
      </c>
      <c r="H21" s="142">
        <f t="shared" si="5"/>
        <v>950.7</v>
      </c>
      <c r="I21" s="142">
        <f t="shared" si="5"/>
        <v>1600</v>
      </c>
      <c r="J21" s="143">
        <f t="shared" si="5"/>
        <v>2985</v>
      </c>
      <c r="K21" s="159">
        <f t="shared" si="5"/>
        <v>3158.13</v>
      </c>
      <c r="L21" s="160">
        <f t="shared" si="5"/>
        <v>3331.8271500000001</v>
      </c>
      <c r="M21" s="146">
        <f t="shared" si="5"/>
        <v>995</v>
      </c>
      <c r="N21" s="146">
        <f t="shared" si="5"/>
        <v>995</v>
      </c>
      <c r="O21" s="146">
        <f t="shared" si="5"/>
        <v>995</v>
      </c>
      <c r="P21" s="146">
        <f t="shared" si="5"/>
        <v>0</v>
      </c>
      <c r="S21" s="327"/>
    </row>
    <row r="22" spans="1:19" ht="39.950000000000003" customHeight="1">
      <c r="A22" s="147" t="s">
        <v>64</v>
      </c>
      <c r="B22" s="148" t="s">
        <v>259</v>
      </c>
      <c r="C22" s="161" t="s">
        <v>55</v>
      </c>
      <c r="D22" s="150">
        <f>D23</f>
        <v>300</v>
      </c>
      <c r="E22" s="150">
        <v>175</v>
      </c>
      <c r="F22" s="150">
        <f t="shared" si="5"/>
        <v>262.5</v>
      </c>
      <c r="G22" s="150">
        <f t="shared" si="5"/>
        <v>1600</v>
      </c>
      <c r="H22" s="150">
        <f t="shared" si="5"/>
        <v>950.7</v>
      </c>
      <c r="I22" s="150">
        <f>I23</f>
        <v>1600</v>
      </c>
      <c r="J22" s="151">
        <f>J23</f>
        <v>2985</v>
      </c>
      <c r="K22" s="155">
        <f t="shared" si="2"/>
        <v>3158.13</v>
      </c>
      <c r="L22" s="156">
        <f t="shared" si="3"/>
        <v>3331.8271500000001</v>
      </c>
      <c r="M22" s="154">
        <f t="shared" si="5"/>
        <v>995</v>
      </c>
      <c r="N22" s="154">
        <f t="shared" si="5"/>
        <v>995</v>
      </c>
      <c r="O22" s="154">
        <f t="shared" si="5"/>
        <v>995</v>
      </c>
      <c r="P22" s="154">
        <f t="shared" si="5"/>
        <v>0</v>
      </c>
    </row>
    <row r="23" spans="1:19" s="6" customFormat="1" ht="64.5" thickBot="1">
      <c r="A23" s="147" t="s">
        <v>65</v>
      </c>
      <c r="B23" s="148" t="s">
        <v>52</v>
      </c>
      <c r="C23" s="149" t="s">
        <v>56</v>
      </c>
      <c r="D23" s="150">
        <v>300</v>
      </c>
      <c r="E23" s="150">
        <v>175</v>
      </c>
      <c r="F23" s="150">
        <f>E23/8*12</f>
        <v>262.5</v>
      </c>
      <c r="G23" s="150">
        <v>1600</v>
      </c>
      <c r="H23" s="150">
        <v>950.7</v>
      </c>
      <c r="I23" s="150">
        <v>1600</v>
      </c>
      <c r="J23" s="151">
        <f>1985+1000</f>
        <v>2985</v>
      </c>
      <c r="K23" s="155">
        <f t="shared" si="2"/>
        <v>3158.13</v>
      </c>
      <c r="L23" s="156">
        <f t="shared" si="3"/>
        <v>3331.8271500000001</v>
      </c>
      <c r="M23" s="154">
        <f>J23/3</f>
        <v>995</v>
      </c>
      <c r="N23" s="154">
        <f>J23/3</f>
        <v>995</v>
      </c>
      <c r="O23" s="154">
        <f>J23/3</f>
        <v>995</v>
      </c>
      <c r="P23" s="154">
        <v>0</v>
      </c>
      <c r="S23" s="327"/>
    </row>
    <row r="24" spans="1:19" s="6" customFormat="1" ht="39" thickBot="1">
      <c r="A24" s="139">
        <v>3</v>
      </c>
      <c r="B24" s="140" t="s">
        <v>17</v>
      </c>
      <c r="C24" s="141" t="s">
        <v>145</v>
      </c>
      <c r="D24" s="142" t="e">
        <f>#REF!+#REF!+D25+#REF!+#REF!</f>
        <v>#REF!</v>
      </c>
      <c r="E24" s="142" t="e">
        <f>#REF!+#REF!+E25+#REF!+#REF!</f>
        <v>#REF!</v>
      </c>
      <c r="F24" s="142" t="e">
        <f>#REF!+#REF!+F25+#REF!+#REF!</f>
        <v>#REF!</v>
      </c>
      <c r="G24" s="142">
        <f t="shared" ref="G24:L24" si="6">G29+G33</f>
        <v>9275.4</v>
      </c>
      <c r="H24" s="142">
        <f t="shared" si="6"/>
        <v>6457.7</v>
      </c>
      <c r="I24" s="142">
        <f t="shared" si="6"/>
        <v>10024</v>
      </c>
      <c r="J24" s="143">
        <f t="shared" si="6"/>
        <v>6746</v>
      </c>
      <c r="K24" s="159">
        <f t="shared" si="6"/>
        <v>7137.268</v>
      </c>
      <c r="L24" s="160">
        <f t="shared" si="6"/>
        <v>7529.8177400000004</v>
      </c>
      <c r="M24" s="162">
        <f>M29+M33</f>
        <v>2247.6666666666665</v>
      </c>
      <c r="N24" s="162">
        <f>N29+N33</f>
        <v>2247.6666666666665</v>
      </c>
      <c r="O24" s="162">
        <f>O29+O33</f>
        <v>2247.6666666666665</v>
      </c>
      <c r="P24" s="162">
        <f>P29+P33</f>
        <v>3</v>
      </c>
      <c r="S24" s="327"/>
    </row>
    <row r="25" spans="1:19" s="6" customFormat="1" ht="30" hidden="1" customHeight="1">
      <c r="A25" s="163"/>
      <c r="B25" s="164" t="s">
        <v>320</v>
      </c>
      <c r="C25" s="165" t="s">
        <v>321</v>
      </c>
      <c r="D25" s="150">
        <f>D30</f>
        <v>5500</v>
      </c>
      <c r="E25" s="150">
        <f>E30</f>
        <v>3350.4</v>
      </c>
      <c r="F25" s="150">
        <f>F30</f>
        <v>5025.6000000000004</v>
      </c>
      <c r="G25" s="157"/>
      <c r="H25" s="150">
        <f>H26</f>
        <v>0</v>
      </c>
      <c r="I25" s="150">
        <f>H25/8*12</f>
        <v>0</v>
      </c>
      <c r="J25" s="151">
        <f t="shared" si="2"/>
        <v>0</v>
      </c>
      <c r="K25" s="155">
        <f t="shared" si="2"/>
        <v>0</v>
      </c>
      <c r="L25" s="156">
        <f t="shared" si="3"/>
        <v>0</v>
      </c>
      <c r="M25" s="154">
        <f t="shared" ref="M25:P28" si="7">L25*1.058</f>
        <v>0</v>
      </c>
      <c r="N25" s="154">
        <f t="shared" si="7"/>
        <v>0</v>
      </c>
      <c r="O25" s="154">
        <f t="shared" si="7"/>
        <v>0</v>
      </c>
      <c r="P25" s="154">
        <f t="shared" si="7"/>
        <v>0</v>
      </c>
      <c r="S25" s="327"/>
    </row>
    <row r="26" spans="1:19" s="6" customFormat="1" ht="57.75" hidden="1" customHeight="1">
      <c r="A26" s="163"/>
      <c r="B26" s="164" t="s">
        <v>322</v>
      </c>
      <c r="C26" s="165" t="s">
        <v>323</v>
      </c>
      <c r="D26" s="150">
        <f>D30</f>
        <v>5500</v>
      </c>
      <c r="E26" s="150">
        <f>E30</f>
        <v>3350.4</v>
      </c>
      <c r="F26" s="150">
        <f>F30</f>
        <v>5025.6000000000004</v>
      </c>
      <c r="G26" s="157"/>
      <c r="H26" s="150">
        <f>H27</f>
        <v>0</v>
      </c>
      <c r="I26" s="150">
        <f>H26/8*12</f>
        <v>0</v>
      </c>
      <c r="J26" s="151">
        <f t="shared" si="2"/>
        <v>0</v>
      </c>
      <c r="K26" s="155">
        <f t="shared" si="2"/>
        <v>0</v>
      </c>
      <c r="L26" s="156">
        <f t="shared" si="3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0</v>
      </c>
      <c r="S26" s="327"/>
    </row>
    <row r="27" spans="1:19" s="6" customFormat="1" ht="36" hidden="1" customHeight="1">
      <c r="A27" s="163"/>
      <c r="B27" s="164" t="s">
        <v>324</v>
      </c>
      <c r="C27" s="165" t="s">
        <v>325</v>
      </c>
      <c r="D27" s="150">
        <f>D30</f>
        <v>5500</v>
      </c>
      <c r="E27" s="150">
        <v>3350.4</v>
      </c>
      <c r="F27" s="150">
        <f>F30</f>
        <v>5025.6000000000004</v>
      </c>
      <c r="G27" s="157"/>
      <c r="H27" s="150">
        <f>H28</f>
        <v>0</v>
      </c>
      <c r="I27" s="150">
        <f>H27/8*12</f>
        <v>0</v>
      </c>
      <c r="J27" s="151">
        <f t="shared" si="2"/>
        <v>0</v>
      </c>
      <c r="K27" s="155">
        <f t="shared" si="2"/>
        <v>0</v>
      </c>
      <c r="L27" s="156">
        <f t="shared" si="3"/>
        <v>0</v>
      </c>
      <c r="M27" s="154">
        <f t="shared" si="7"/>
        <v>0</v>
      </c>
      <c r="N27" s="154">
        <f t="shared" si="7"/>
        <v>0</v>
      </c>
      <c r="O27" s="154">
        <f t="shared" si="7"/>
        <v>0</v>
      </c>
      <c r="P27" s="154">
        <f t="shared" si="7"/>
        <v>0</v>
      </c>
      <c r="S27" s="327"/>
    </row>
    <row r="28" spans="1:19" s="6" customFormat="1" ht="51" hidden="1">
      <c r="A28" s="163"/>
      <c r="B28" s="164" t="s">
        <v>326</v>
      </c>
      <c r="C28" s="165" t="s">
        <v>327</v>
      </c>
      <c r="D28" s="150">
        <v>5500</v>
      </c>
      <c r="E28" s="150">
        <v>3350.4</v>
      </c>
      <c r="F28" s="150">
        <f>E28/8*12</f>
        <v>5025.6000000000004</v>
      </c>
      <c r="G28" s="157"/>
      <c r="H28" s="150">
        <f>G28*1.05</f>
        <v>0</v>
      </c>
      <c r="I28" s="150">
        <f>H28/8*12</f>
        <v>0</v>
      </c>
      <c r="J28" s="151">
        <f t="shared" si="2"/>
        <v>0</v>
      </c>
      <c r="K28" s="155">
        <f t="shared" si="2"/>
        <v>0</v>
      </c>
      <c r="L28" s="156">
        <f t="shared" si="3"/>
        <v>0</v>
      </c>
      <c r="M28" s="154">
        <f t="shared" si="7"/>
        <v>0</v>
      </c>
      <c r="N28" s="154">
        <f t="shared" si="7"/>
        <v>0</v>
      </c>
      <c r="O28" s="154">
        <f t="shared" si="7"/>
        <v>0</v>
      </c>
      <c r="P28" s="154">
        <f t="shared" si="7"/>
        <v>0</v>
      </c>
      <c r="S28" s="327"/>
    </row>
    <row r="29" spans="1:19" s="6" customFormat="1" ht="65.099999999999994" customHeight="1">
      <c r="A29" s="147" t="s">
        <v>66</v>
      </c>
      <c r="B29" s="166" t="s">
        <v>159</v>
      </c>
      <c r="C29" s="149" t="s">
        <v>209</v>
      </c>
      <c r="D29" s="142"/>
      <c r="E29" s="142"/>
      <c r="F29" s="142"/>
      <c r="G29" s="150">
        <f t="shared" ref="G29:I31" si="8">G30</f>
        <v>9251.4</v>
      </c>
      <c r="H29" s="150">
        <f t="shared" si="8"/>
        <v>6445.7</v>
      </c>
      <c r="I29" s="150">
        <f t="shared" si="8"/>
        <v>10000</v>
      </c>
      <c r="J29" s="151">
        <f>J30</f>
        <v>6734</v>
      </c>
      <c r="K29" s="155">
        <f t="shared" si="2"/>
        <v>7124.5720000000001</v>
      </c>
      <c r="L29" s="156">
        <f t="shared" si="3"/>
        <v>7516.42346</v>
      </c>
      <c r="M29" s="154">
        <f t="shared" ref="M29:P31" si="9">M30</f>
        <v>2244.6666666666665</v>
      </c>
      <c r="N29" s="154">
        <f t="shared" si="9"/>
        <v>2244.6666666666665</v>
      </c>
      <c r="O29" s="154">
        <f t="shared" si="9"/>
        <v>2244.6666666666665</v>
      </c>
      <c r="P29" s="154">
        <f t="shared" si="9"/>
        <v>0</v>
      </c>
      <c r="S29" s="327"/>
    </row>
    <row r="30" spans="1:19" s="6" customFormat="1" ht="65.099999999999994" customHeight="1">
      <c r="A30" s="147" t="s">
        <v>67</v>
      </c>
      <c r="B30" s="166" t="s">
        <v>160</v>
      </c>
      <c r="C30" s="149" t="s">
        <v>146</v>
      </c>
      <c r="D30" s="150">
        <v>5500</v>
      </c>
      <c r="E30" s="150">
        <v>3350.4</v>
      </c>
      <c r="F30" s="150">
        <f>E30/8*12</f>
        <v>5025.6000000000004</v>
      </c>
      <c r="G30" s="150">
        <f t="shared" si="8"/>
        <v>9251.4</v>
      </c>
      <c r="H30" s="150">
        <f t="shared" si="8"/>
        <v>6445.7</v>
      </c>
      <c r="I30" s="150">
        <f>I31</f>
        <v>10000</v>
      </c>
      <c r="J30" s="151">
        <f>J31</f>
        <v>6734</v>
      </c>
      <c r="K30" s="155">
        <f t="shared" si="2"/>
        <v>7124.5720000000001</v>
      </c>
      <c r="L30" s="156">
        <f t="shared" si="3"/>
        <v>7516.42346</v>
      </c>
      <c r="M30" s="154">
        <f t="shared" si="9"/>
        <v>2244.6666666666665</v>
      </c>
      <c r="N30" s="154">
        <f t="shared" si="9"/>
        <v>2244.6666666666665</v>
      </c>
      <c r="O30" s="154">
        <f t="shared" si="9"/>
        <v>2244.6666666666665</v>
      </c>
      <c r="P30" s="154">
        <f t="shared" si="9"/>
        <v>0</v>
      </c>
      <c r="S30" s="327"/>
    </row>
    <row r="31" spans="1:19" s="6" customFormat="1" ht="84" customHeight="1">
      <c r="A31" s="147" t="s">
        <v>140</v>
      </c>
      <c r="B31" s="166" t="s">
        <v>306</v>
      </c>
      <c r="C31" s="149" t="s">
        <v>147</v>
      </c>
      <c r="D31" s="167">
        <f>D32</f>
        <v>3450</v>
      </c>
      <c r="E31" s="167">
        <f>E32</f>
        <v>1791.7</v>
      </c>
      <c r="F31" s="167">
        <f>F32</f>
        <v>2090</v>
      </c>
      <c r="G31" s="150">
        <f>G32</f>
        <v>9251.4</v>
      </c>
      <c r="H31" s="150">
        <f t="shared" si="8"/>
        <v>6445.7</v>
      </c>
      <c r="I31" s="150">
        <f>I32</f>
        <v>10000</v>
      </c>
      <c r="J31" s="151">
        <f>J32</f>
        <v>6734</v>
      </c>
      <c r="K31" s="155">
        <f t="shared" si="2"/>
        <v>7124.5720000000001</v>
      </c>
      <c r="L31" s="156">
        <f t="shared" si="3"/>
        <v>7516.42346</v>
      </c>
      <c r="M31" s="154">
        <f t="shared" si="9"/>
        <v>2244.6666666666665</v>
      </c>
      <c r="N31" s="154">
        <f t="shared" si="9"/>
        <v>2244.6666666666665</v>
      </c>
      <c r="O31" s="154">
        <f t="shared" si="9"/>
        <v>2244.6666666666665</v>
      </c>
      <c r="P31" s="154">
        <f t="shared" si="9"/>
        <v>0</v>
      </c>
      <c r="S31" s="327"/>
    </row>
    <row r="32" spans="1:19" s="6" customFormat="1" ht="65.099999999999994" customHeight="1">
      <c r="A32" s="147" t="s">
        <v>307</v>
      </c>
      <c r="B32" s="166" t="s">
        <v>248</v>
      </c>
      <c r="C32" s="149" t="s">
        <v>59</v>
      </c>
      <c r="D32" s="168">
        <f>D33</f>
        <v>3450</v>
      </c>
      <c r="E32" s="168">
        <f>E33</f>
        <v>1791.7</v>
      </c>
      <c r="F32" s="168">
        <f>F33</f>
        <v>2090</v>
      </c>
      <c r="G32" s="150">
        <f>9214.3+37.1</f>
        <v>9251.4</v>
      </c>
      <c r="H32" s="168">
        <v>6445.7</v>
      </c>
      <c r="I32" s="150">
        <v>10000</v>
      </c>
      <c r="J32" s="151">
        <v>6734</v>
      </c>
      <c r="K32" s="155">
        <f t="shared" si="2"/>
        <v>7124.5720000000001</v>
      </c>
      <c r="L32" s="156">
        <f t="shared" si="3"/>
        <v>7516.42346</v>
      </c>
      <c r="M32" s="154">
        <f>J32/3</f>
        <v>2244.6666666666665</v>
      </c>
      <c r="N32" s="154">
        <f>J32/3</f>
        <v>2244.6666666666665</v>
      </c>
      <c r="O32" s="154">
        <f>J32/3</f>
        <v>2244.6666666666665</v>
      </c>
      <c r="P32" s="154">
        <v>0</v>
      </c>
      <c r="S32" s="327"/>
    </row>
    <row r="33" spans="1:19" s="6" customFormat="1" ht="31.5" customHeight="1">
      <c r="A33" s="147" t="s">
        <v>308</v>
      </c>
      <c r="B33" s="166" t="s">
        <v>309</v>
      </c>
      <c r="C33" s="149" t="s">
        <v>349</v>
      </c>
      <c r="D33" s="150">
        <f>D34</f>
        <v>3450</v>
      </c>
      <c r="E33" s="150">
        <f>E34</f>
        <v>1791.7</v>
      </c>
      <c r="F33" s="150">
        <v>2090</v>
      </c>
      <c r="G33" s="150">
        <f t="shared" ref="G33:P33" si="10">G34</f>
        <v>24</v>
      </c>
      <c r="H33" s="150">
        <f t="shared" si="10"/>
        <v>12</v>
      </c>
      <c r="I33" s="150">
        <f t="shared" si="10"/>
        <v>24</v>
      </c>
      <c r="J33" s="151">
        <f t="shared" si="10"/>
        <v>12</v>
      </c>
      <c r="K33" s="169">
        <f t="shared" si="10"/>
        <v>12.696000000000002</v>
      </c>
      <c r="L33" s="170">
        <f t="shared" si="10"/>
        <v>13.39428</v>
      </c>
      <c r="M33" s="154">
        <f t="shared" si="10"/>
        <v>3</v>
      </c>
      <c r="N33" s="154">
        <f t="shared" si="10"/>
        <v>3</v>
      </c>
      <c r="O33" s="154">
        <f t="shared" si="10"/>
        <v>3</v>
      </c>
      <c r="P33" s="154">
        <f t="shared" si="10"/>
        <v>3</v>
      </c>
      <c r="S33" s="327"/>
    </row>
    <row r="34" spans="1:19" s="6" customFormat="1" ht="77.25" customHeight="1">
      <c r="A34" s="147" t="s">
        <v>310</v>
      </c>
      <c r="B34" s="166" t="s">
        <v>311</v>
      </c>
      <c r="C34" s="149" t="s">
        <v>472</v>
      </c>
      <c r="D34" s="168">
        <v>3450</v>
      </c>
      <c r="E34" s="168">
        <v>1791.7</v>
      </c>
      <c r="F34" s="168">
        <v>2090</v>
      </c>
      <c r="G34" s="150">
        <v>24</v>
      </c>
      <c r="H34" s="168">
        <v>12</v>
      </c>
      <c r="I34" s="150">
        <v>24</v>
      </c>
      <c r="J34" s="151">
        <v>12</v>
      </c>
      <c r="K34" s="155">
        <f t="shared" si="2"/>
        <v>12.696000000000002</v>
      </c>
      <c r="L34" s="156">
        <f t="shared" si="3"/>
        <v>13.39428</v>
      </c>
      <c r="M34" s="154">
        <f>J34/4</f>
        <v>3</v>
      </c>
      <c r="N34" s="154">
        <f>J34/4</f>
        <v>3</v>
      </c>
      <c r="O34" s="154">
        <f>J34/4</f>
        <v>3</v>
      </c>
      <c r="P34" s="154">
        <f>J34/4</f>
        <v>3</v>
      </c>
      <c r="S34" s="327"/>
    </row>
    <row r="35" spans="1:19" s="6" customFormat="1" ht="26.25" hidden="1" thickBot="1">
      <c r="A35" s="171">
        <v>4</v>
      </c>
      <c r="B35" s="172" t="s">
        <v>57</v>
      </c>
      <c r="C35" s="173" t="s">
        <v>249</v>
      </c>
      <c r="D35" s="167">
        <f>D36</f>
        <v>140</v>
      </c>
      <c r="E35" s="167">
        <f t="shared" ref="E35:H37" si="11">E36</f>
        <v>88</v>
      </c>
      <c r="F35" s="167">
        <f t="shared" si="11"/>
        <v>132</v>
      </c>
      <c r="G35" s="167">
        <f t="shared" si="11"/>
        <v>0</v>
      </c>
      <c r="H35" s="167">
        <f t="shared" si="11"/>
        <v>0</v>
      </c>
      <c r="I35" s="150">
        <f>H35/8*12</f>
        <v>0</v>
      </c>
      <c r="J35" s="151">
        <f t="shared" si="2"/>
        <v>0</v>
      </c>
      <c r="K35" s="155">
        <f t="shared" si="2"/>
        <v>0</v>
      </c>
      <c r="L35" s="156">
        <f t="shared" si="3"/>
        <v>0</v>
      </c>
      <c r="M35" s="154"/>
      <c r="N35" s="154"/>
      <c r="O35" s="154"/>
      <c r="P35" s="154"/>
      <c r="S35" s="327"/>
    </row>
    <row r="36" spans="1:19" s="6" customFormat="1" ht="31.5" hidden="1" customHeight="1">
      <c r="A36" s="174" t="s">
        <v>68</v>
      </c>
      <c r="B36" s="175" t="s">
        <v>250</v>
      </c>
      <c r="C36" s="176" t="s">
        <v>251</v>
      </c>
      <c r="D36" s="150">
        <f>D37</f>
        <v>140</v>
      </c>
      <c r="E36" s="150">
        <f t="shared" si="11"/>
        <v>88</v>
      </c>
      <c r="F36" s="150">
        <f t="shared" si="11"/>
        <v>132</v>
      </c>
      <c r="G36" s="168">
        <f t="shared" si="11"/>
        <v>0</v>
      </c>
      <c r="H36" s="150"/>
      <c r="I36" s="150">
        <f>H36/8*12</f>
        <v>0</v>
      </c>
      <c r="J36" s="151">
        <f t="shared" si="2"/>
        <v>0</v>
      </c>
      <c r="K36" s="155">
        <f t="shared" si="2"/>
        <v>0</v>
      </c>
      <c r="L36" s="156">
        <f t="shared" si="3"/>
        <v>0</v>
      </c>
      <c r="M36" s="154"/>
      <c r="N36" s="154"/>
      <c r="O36" s="154"/>
      <c r="P36" s="154"/>
      <c r="S36" s="327"/>
    </row>
    <row r="37" spans="1:19" s="5" customFormat="1" ht="44.25" hidden="1" customHeight="1">
      <c r="A37" s="174" t="s">
        <v>69</v>
      </c>
      <c r="B37" s="175" t="s">
        <v>252</v>
      </c>
      <c r="C37" s="176" t="s">
        <v>253</v>
      </c>
      <c r="D37" s="150">
        <f>D38+D43</f>
        <v>140</v>
      </c>
      <c r="E37" s="150">
        <v>88</v>
      </c>
      <c r="F37" s="150">
        <f>E37/8*12</f>
        <v>132</v>
      </c>
      <c r="G37" s="168">
        <f t="shared" si="11"/>
        <v>0</v>
      </c>
      <c r="H37" s="150"/>
      <c r="I37" s="150">
        <f>H37/8*12</f>
        <v>0</v>
      </c>
      <c r="J37" s="151">
        <f t="shared" si="2"/>
        <v>0</v>
      </c>
      <c r="K37" s="155">
        <f t="shared" si="2"/>
        <v>0</v>
      </c>
      <c r="L37" s="156">
        <f t="shared" si="3"/>
        <v>0</v>
      </c>
      <c r="M37" s="154"/>
      <c r="N37" s="154"/>
      <c r="O37" s="154"/>
      <c r="P37" s="154"/>
      <c r="S37" s="328"/>
    </row>
    <row r="38" spans="1:19" s="5" customFormat="1" ht="76.5" hidden="1" customHeight="1" thickBot="1">
      <c r="A38" s="174" t="s">
        <v>70</v>
      </c>
      <c r="B38" s="175" t="s">
        <v>254</v>
      </c>
      <c r="C38" s="176" t="s">
        <v>150</v>
      </c>
      <c r="D38" s="150">
        <v>125</v>
      </c>
      <c r="E38" s="150">
        <v>88</v>
      </c>
      <c r="F38" s="150">
        <f>E38/8*12</f>
        <v>132</v>
      </c>
      <c r="G38" s="168">
        <v>0</v>
      </c>
      <c r="H38" s="150"/>
      <c r="I38" s="150">
        <f>H38/8*12</f>
        <v>0</v>
      </c>
      <c r="J38" s="151">
        <f t="shared" si="2"/>
        <v>0</v>
      </c>
      <c r="K38" s="155">
        <f t="shared" si="2"/>
        <v>0</v>
      </c>
      <c r="L38" s="156">
        <f t="shared" si="3"/>
        <v>0</v>
      </c>
      <c r="M38" s="154"/>
      <c r="N38" s="154"/>
      <c r="O38" s="154"/>
      <c r="P38" s="154"/>
      <c r="S38" s="328"/>
    </row>
    <row r="39" spans="1:19" s="5" customFormat="1" ht="43.5" customHeight="1">
      <c r="A39" s="177" t="s">
        <v>312</v>
      </c>
      <c r="B39" s="172" t="s">
        <v>57</v>
      </c>
      <c r="C39" s="178" t="s">
        <v>454</v>
      </c>
      <c r="D39" s="150">
        <v>15</v>
      </c>
      <c r="E39" s="150">
        <v>0</v>
      </c>
      <c r="F39" s="150">
        <v>15</v>
      </c>
      <c r="G39" s="179">
        <f t="shared" ref="G39:L41" si="12">G40</f>
        <v>0</v>
      </c>
      <c r="H39" s="179">
        <f t="shared" si="12"/>
        <v>0</v>
      </c>
      <c r="I39" s="179">
        <f t="shared" si="12"/>
        <v>1402.9</v>
      </c>
      <c r="J39" s="179">
        <f>J40+J44</f>
        <v>798.6</v>
      </c>
      <c r="K39" s="179">
        <f t="shared" si="12"/>
        <v>557.14280000000008</v>
      </c>
      <c r="L39" s="179">
        <f t="shared" si="12"/>
        <v>587.78565400000002</v>
      </c>
      <c r="M39" s="180"/>
      <c r="N39" s="180"/>
      <c r="O39" s="180"/>
      <c r="P39" s="180"/>
      <c r="S39" s="328"/>
    </row>
    <row r="40" spans="1:19" s="5" customFormat="1" ht="31.5" customHeight="1">
      <c r="A40" s="181" t="s">
        <v>68</v>
      </c>
      <c r="B40" s="166" t="s">
        <v>455</v>
      </c>
      <c r="C40" s="182" t="s">
        <v>456</v>
      </c>
      <c r="D40" s="150" t="e">
        <f>D41+#REF!</f>
        <v>#REF!</v>
      </c>
      <c r="E40" s="150" t="e">
        <f>E41+#REF!</f>
        <v>#REF!</v>
      </c>
      <c r="F40" s="150" t="e">
        <f>F41+#REF!</f>
        <v>#REF!</v>
      </c>
      <c r="G40" s="151">
        <f t="shared" si="12"/>
        <v>0</v>
      </c>
      <c r="H40" s="151">
        <f t="shared" si="12"/>
        <v>0</v>
      </c>
      <c r="I40" s="151">
        <f t="shared" si="12"/>
        <v>1402.9</v>
      </c>
      <c r="J40" s="151">
        <f t="shared" si="12"/>
        <v>526.6</v>
      </c>
      <c r="K40" s="143">
        <f t="shared" si="12"/>
        <v>557.14280000000008</v>
      </c>
      <c r="L40" s="143">
        <f t="shared" si="12"/>
        <v>587.78565400000002</v>
      </c>
      <c r="M40" s="180"/>
      <c r="N40" s="180"/>
      <c r="O40" s="180"/>
      <c r="P40" s="180"/>
      <c r="R40" s="321">
        <f>(J9+J50)*0.233</f>
        <v>21211.807399999998</v>
      </c>
      <c r="S40" s="328"/>
    </row>
    <row r="41" spans="1:19" s="5" customFormat="1" ht="45" customHeight="1">
      <c r="A41" s="181" t="s">
        <v>69</v>
      </c>
      <c r="B41" s="166" t="s">
        <v>457</v>
      </c>
      <c r="C41" s="183" t="s">
        <v>458</v>
      </c>
      <c r="D41" s="167">
        <f>D42+D51+D48</f>
        <v>11683.4</v>
      </c>
      <c r="E41" s="167">
        <f>E42+E51+E48</f>
        <v>8755.2000000000007</v>
      </c>
      <c r="F41" s="167">
        <f>F42+F51+F48</f>
        <v>11683.4</v>
      </c>
      <c r="G41" s="151">
        <f>G42</f>
        <v>0</v>
      </c>
      <c r="H41" s="151">
        <f>H42</f>
        <v>0</v>
      </c>
      <c r="I41" s="151">
        <f t="shared" si="12"/>
        <v>1402.9</v>
      </c>
      <c r="J41" s="151">
        <f t="shared" si="12"/>
        <v>526.6</v>
      </c>
      <c r="K41" s="151">
        <f t="shared" si="12"/>
        <v>557.14280000000008</v>
      </c>
      <c r="L41" s="151">
        <f t="shared" si="12"/>
        <v>587.78565400000002</v>
      </c>
      <c r="M41" s="180"/>
      <c r="N41" s="180"/>
      <c r="O41" s="180"/>
      <c r="P41" s="180"/>
      <c r="S41" s="328"/>
    </row>
    <row r="42" spans="1:19" s="4" customFormat="1" ht="73.5" customHeight="1">
      <c r="A42" s="181" t="s">
        <v>70</v>
      </c>
      <c r="B42" s="166" t="s">
        <v>459</v>
      </c>
      <c r="C42" s="183" t="s">
        <v>150</v>
      </c>
      <c r="D42" s="184">
        <f>D47</f>
        <v>5841.7</v>
      </c>
      <c r="E42" s="184">
        <f>E47</f>
        <v>4377.6000000000004</v>
      </c>
      <c r="F42" s="184">
        <f>F47</f>
        <v>5841.7</v>
      </c>
      <c r="G42" s="151">
        <v>0</v>
      </c>
      <c r="H42" s="151">
        <v>0</v>
      </c>
      <c r="I42" s="151">
        <v>1402.9</v>
      </c>
      <c r="J42" s="151">
        <v>526.6</v>
      </c>
      <c r="K42" s="151">
        <f>J42*1.058</f>
        <v>557.14280000000008</v>
      </c>
      <c r="L42" s="151">
        <f>K42*1.055</f>
        <v>587.78565400000002</v>
      </c>
      <c r="M42" s="185"/>
      <c r="N42" s="185"/>
      <c r="O42" s="185"/>
      <c r="P42" s="185"/>
      <c r="S42" s="326"/>
    </row>
    <row r="43" spans="1:19" s="5" customFormat="1" ht="24.75" hidden="1" customHeight="1" thickBot="1">
      <c r="A43" s="139" t="s">
        <v>312</v>
      </c>
      <c r="B43" s="140" t="s">
        <v>19</v>
      </c>
      <c r="C43" s="141" t="s">
        <v>18</v>
      </c>
      <c r="D43" s="186">
        <v>15</v>
      </c>
      <c r="E43" s="186">
        <v>0</v>
      </c>
      <c r="F43" s="186">
        <v>15</v>
      </c>
      <c r="G43" s="142">
        <f t="shared" ref="G43:P44" si="13">G44</f>
        <v>30</v>
      </c>
      <c r="H43" s="142">
        <f t="shared" si="13"/>
        <v>19.8</v>
      </c>
      <c r="I43" s="142">
        <f t="shared" si="13"/>
        <v>35</v>
      </c>
      <c r="J43" s="143">
        <f t="shared" si="13"/>
        <v>272</v>
      </c>
      <c r="K43" s="187">
        <f t="shared" si="13"/>
        <v>287.77600000000001</v>
      </c>
      <c r="L43" s="188">
        <f t="shared" si="13"/>
        <v>303.60368</v>
      </c>
      <c r="M43" s="146">
        <f t="shared" si="13"/>
        <v>68</v>
      </c>
      <c r="N43" s="146">
        <f t="shared" si="13"/>
        <v>68</v>
      </c>
      <c r="O43" s="146">
        <f t="shared" si="13"/>
        <v>68</v>
      </c>
      <c r="P43" s="146">
        <f t="shared" si="13"/>
        <v>68</v>
      </c>
      <c r="S43" s="328"/>
    </row>
    <row r="44" spans="1:19" s="5" customFormat="1" ht="30" customHeight="1">
      <c r="A44" s="147" t="s">
        <v>468</v>
      </c>
      <c r="B44" s="166" t="s">
        <v>49</v>
      </c>
      <c r="C44" s="189" t="s">
        <v>54</v>
      </c>
      <c r="D44" s="190" t="e">
        <f>D45+#REF!</f>
        <v>#REF!</v>
      </c>
      <c r="E44" s="190" t="e">
        <f>E45+#REF!</f>
        <v>#REF!</v>
      </c>
      <c r="F44" s="190" t="e">
        <f>F45+#REF!</f>
        <v>#REF!</v>
      </c>
      <c r="G44" s="150">
        <f t="shared" si="13"/>
        <v>30</v>
      </c>
      <c r="H44" s="150">
        <f t="shared" si="13"/>
        <v>19.8</v>
      </c>
      <c r="I44" s="150">
        <f t="shared" si="13"/>
        <v>35</v>
      </c>
      <c r="J44" s="151">
        <f t="shared" si="13"/>
        <v>272</v>
      </c>
      <c r="K44" s="191">
        <f t="shared" si="13"/>
        <v>287.77600000000001</v>
      </c>
      <c r="L44" s="153">
        <f t="shared" si="13"/>
        <v>303.60368</v>
      </c>
      <c r="M44" s="154">
        <f t="shared" si="13"/>
        <v>68</v>
      </c>
      <c r="N44" s="154">
        <f t="shared" si="13"/>
        <v>68</v>
      </c>
      <c r="O44" s="154">
        <f t="shared" si="13"/>
        <v>68</v>
      </c>
      <c r="P44" s="154">
        <f t="shared" si="13"/>
        <v>68</v>
      </c>
      <c r="S44" s="328"/>
    </row>
    <row r="45" spans="1:19" s="5" customFormat="1" ht="57" customHeight="1">
      <c r="A45" s="147" t="s">
        <v>469</v>
      </c>
      <c r="B45" s="166" t="s">
        <v>53</v>
      </c>
      <c r="C45" s="189" t="s">
        <v>467</v>
      </c>
      <c r="D45" s="167">
        <f>D46+D52+D49</f>
        <v>6635.2</v>
      </c>
      <c r="E45" s="167">
        <f>E46+E52+E49</f>
        <v>4901.8</v>
      </c>
      <c r="F45" s="167">
        <f>F46+F52+F49</f>
        <v>6635.2</v>
      </c>
      <c r="G45" s="150">
        <f t="shared" ref="G45:L45" si="14">G46+G47</f>
        <v>30</v>
      </c>
      <c r="H45" s="150">
        <f t="shared" si="14"/>
        <v>19.8</v>
      </c>
      <c r="I45" s="150">
        <f t="shared" si="14"/>
        <v>35</v>
      </c>
      <c r="J45" s="151">
        <f t="shared" si="14"/>
        <v>272</v>
      </c>
      <c r="K45" s="192">
        <f t="shared" si="14"/>
        <v>287.77600000000001</v>
      </c>
      <c r="L45" s="193">
        <f t="shared" si="14"/>
        <v>303.60368</v>
      </c>
      <c r="M45" s="154">
        <f>M46+M47</f>
        <v>68</v>
      </c>
      <c r="N45" s="154">
        <f>N46+N47</f>
        <v>68</v>
      </c>
      <c r="O45" s="154">
        <f>O46+O47</f>
        <v>68</v>
      </c>
      <c r="P45" s="154">
        <f>P46+P47</f>
        <v>68</v>
      </c>
      <c r="Q45" s="118"/>
      <c r="S45" s="328"/>
    </row>
    <row r="46" spans="1:19" s="4" customFormat="1" ht="53.25" customHeight="1" thickBot="1">
      <c r="A46" s="147" t="s">
        <v>470</v>
      </c>
      <c r="B46" s="148" t="s">
        <v>162</v>
      </c>
      <c r="C46" s="189" t="s">
        <v>210</v>
      </c>
      <c r="D46" s="184">
        <f>D48</f>
        <v>5841.7</v>
      </c>
      <c r="E46" s="184">
        <f>E48</f>
        <v>4377.6000000000004</v>
      </c>
      <c r="F46" s="184">
        <f>F48</f>
        <v>5841.7</v>
      </c>
      <c r="G46" s="150">
        <v>20</v>
      </c>
      <c r="H46" s="150">
        <v>19.8</v>
      </c>
      <c r="I46" s="150">
        <v>30</v>
      </c>
      <c r="J46" s="151">
        <f>10+262</f>
        <v>272</v>
      </c>
      <c r="K46" s="155">
        <f t="shared" si="2"/>
        <v>287.77600000000001</v>
      </c>
      <c r="L46" s="156">
        <f t="shared" si="3"/>
        <v>303.60368</v>
      </c>
      <c r="M46" s="154">
        <f>J46/4</f>
        <v>68</v>
      </c>
      <c r="N46" s="154">
        <f>J46/4</f>
        <v>68</v>
      </c>
      <c r="O46" s="154">
        <f>J46/4</f>
        <v>68</v>
      </c>
      <c r="P46" s="154">
        <f>J46/4</f>
        <v>68</v>
      </c>
      <c r="S46" s="326"/>
    </row>
    <row r="47" spans="1:19" s="6" customFormat="1" ht="61.5" hidden="1" customHeight="1" thickBot="1">
      <c r="A47" s="147" t="s">
        <v>471</v>
      </c>
      <c r="B47" s="148" t="s">
        <v>173</v>
      </c>
      <c r="C47" s="149" t="s">
        <v>211</v>
      </c>
      <c r="D47" s="184">
        <f>D48</f>
        <v>5841.7</v>
      </c>
      <c r="E47" s="184">
        <f>E48</f>
        <v>4377.6000000000004</v>
      </c>
      <c r="F47" s="184">
        <f>F48</f>
        <v>5841.7</v>
      </c>
      <c r="G47" s="150">
        <v>10</v>
      </c>
      <c r="H47" s="150">
        <v>0</v>
      </c>
      <c r="I47" s="150">
        <v>5</v>
      </c>
      <c r="J47" s="151">
        <v>0</v>
      </c>
      <c r="K47" s="155">
        <f t="shared" si="2"/>
        <v>0</v>
      </c>
      <c r="L47" s="156">
        <f t="shared" si="3"/>
        <v>0</v>
      </c>
      <c r="M47" s="150">
        <v>0</v>
      </c>
      <c r="N47" s="150">
        <v>0</v>
      </c>
      <c r="O47" s="150">
        <v>0</v>
      </c>
      <c r="P47" s="150">
        <v>0</v>
      </c>
      <c r="S47" s="327"/>
    </row>
    <row r="48" spans="1:19" s="6" customFormat="1" ht="50.25" customHeight="1" thickBot="1">
      <c r="A48" s="131" t="s">
        <v>47</v>
      </c>
      <c r="B48" s="132" t="s">
        <v>20</v>
      </c>
      <c r="C48" s="133" t="s">
        <v>163</v>
      </c>
      <c r="D48" s="194">
        <v>5841.7</v>
      </c>
      <c r="E48" s="194">
        <v>4377.6000000000004</v>
      </c>
      <c r="F48" s="194">
        <v>5841.7</v>
      </c>
      <c r="G48" s="134">
        <f t="shared" ref="G48:P48" si="15">G49</f>
        <v>22002.800000000003</v>
      </c>
      <c r="H48" s="134">
        <f t="shared" si="15"/>
        <v>6463.3</v>
      </c>
      <c r="I48" s="134">
        <f t="shared" si="15"/>
        <v>19569.800000000003</v>
      </c>
      <c r="J48" s="135">
        <f t="shared" si="15"/>
        <v>66122.899999999994</v>
      </c>
      <c r="K48" s="195">
        <f t="shared" si="15"/>
        <v>60474.2</v>
      </c>
      <c r="L48" s="196">
        <f t="shared" si="15"/>
        <v>60616</v>
      </c>
      <c r="M48" s="138">
        <f t="shared" si="15"/>
        <v>16530.724999999999</v>
      </c>
      <c r="N48" s="138">
        <f t="shared" si="15"/>
        <v>16530.724999999999</v>
      </c>
      <c r="O48" s="138">
        <f t="shared" si="15"/>
        <v>16530.724999999999</v>
      </c>
      <c r="P48" s="138">
        <f t="shared" si="15"/>
        <v>16530.724999999999</v>
      </c>
      <c r="S48" s="327"/>
    </row>
    <row r="49" spans="1:19" s="6" customFormat="1" ht="42.75" customHeight="1" thickBot="1">
      <c r="A49" s="139">
        <v>5</v>
      </c>
      <c r="B49" s="140" t="s">
        <v>152</v>
      </c>
      <c r="C49" s="141" t="s">
        <v>350</v>
      </c>
      <c r="D49" s="142">
        <v>0</v>
      </c>
      <c r="E49" s="142">
        <v>0</v>
      </c>
      <c r="F49" s="142">
        <v>0</v>
      </c>
      <c r="G49" s="142">
        <f t="shared" ref="G49:P49" si="16">G50+G56+G53</f>
        <v>22002.800000000003</v>
      </c>
      <c r="H49" s="142">
        <f t="shared" si="16"/>
        <v>6463.3</v>
      </c>
      <c r="I49" s="142">
        <f t="shared" si="16"/>
        <v>19569.800000000003</v>
      </c>
      <c r="J49" s="143">
        <f>J50+J56+J53</f>
        <v>66122.899999999994</v>
      </c>
      <c r="K49" s="197">
        <f t="shared" si="16"/>
        <v>60474.2</v>
      </c>
      <c r="L49" s="198">
        <f t="shared" si="16"/>
        <v>60616</v>
      </c>
      <c r="M49" s="146">
        <f t="shared" si="16"/>
        <v>16530.724999999999</v>
      </c>
      <c r="N49" s="146">
        <f t="shared" si="16"/>
        <v>16530.724999999999</v>
      </c>
      <c r="O49" s="146">
        <f t="shared" si="16"/>
        <v>16530.724999999999</v>
      </c>
      <c r="P49" s="146">
        <f t="shared" si="16"/>
        <v>16530.724999999999</v>
      </c>
      <c r="S49" s="327"/>
    </row>
    <row r="50" spans="1:19" s="5" customFormat="1" ht="36.75" customHeight="1">
      <c r="A50" s="147" t="s">
        <v>71</v>
      </c>
      <c r="B50" s="148" t="s">
        <v>58</v>
      </c>
      <c r="C50" s="149" t="s">
        <v>153</v>
      </c>
      <c r="D50" s="150">
        <f>D51</f>
        <v>0</v>
      </c>
      <c r="E50" s="150">
        <f>E51</f>
        <v>0</v>
      </c>
      <c r="F50" s="150">
        <f>F51</f>
        <v>0</v>
      </c>
      <c r="G50" s="150">
        <f t="shared" ref="G50:L50" si="17">G52</f>
        <v>8472</v>
      </c>
      <c r="H50" s="150">
        <f t="shared" si="17"/>
        <v>5648</v>
      </c>
      <c r="I50" s="150">
        <f>H50/8*12</f>
        <v>8472</v>
      </c>
      <c r="J50" s="151">
        <f t="shared" si="17"/>
        <v>64592.2</v>
      </c>
      <c r="K50" s="199">
        <f t="shared" si="17"/>
        <v>58000</v>
      </c>
      <c r="L50" s="200">
        <f t="shared" si="17"/>
        <v>58000</v>
      </c>
      <c r="M50" s="154">
        <f>M52</f>
        <v>16148.05</v>
      </c>
      <c r="N50" s="154">
        <f>N52</f>
        <v>16148.05</v>
      </c>
      <c r="O50" s="154">
        <f>O52</f>
        <v>16148.05</v>
      </c>
      <c r="P50" s="154">
        <f>P52</f>
        <v>16148.05</v>
      </c>
      <c r="S50" s="328"/>
    </row>
    <row r="51" spans="1:19" s="5" customFormat="1" ht="63" customHeight="1">
      <c r="A51" s="147" t="s">
        <v>79</v>
      </c>
      <c r="B51" s="148" t="s">
        <v>61</v>
      </c>
      <c r="C51" s="149" t="s">
        <v>154</v>
      </c>
      <c r="D51" s="150">
        <v>0</v>
      </c>
      <c r="E51" s="150">
        <v>0</v>
      </c>
      <c r="F51" s="150">
        <v>0</v>
      </c>
      <c r="G51" s="150">
        <f t="shared" ref="G51:P51" si="18">G52</f>
        <v>8472</v>
      </c>
      <c r="H51" s="150">
        <f t="shared" si="18"/>
        <v>5648</v>
      </c>
      <c r="I51" s="150">
        <f>H51/8*12</f>
        <v>8472</v>
      </c>
      <c r="J51" s="151">
        <f t="shared" si="18"/>
        <v>64592.2</v>
      </c>
      <c r="K51" s="201">
        <f t="shared" si="18"/>
        <v>58000</v>
      </c>
      <c r="L51" s="202">
        <f t="shared" si="18"/>
        <v>58000</v>
      </c>
      <c r="M51" s="154">
        <f t="shared" si="18"/>
        <v>16148.05</v>
      </c>
      <c r="N51" s="154">
        <f t="shared" si="18"/>
        <v>16148.05</v>
      </c>
      <c r="O51" s="154">
        <f t="shared" si="18"/>
        <v>16148.05</v>
      </c>
      <c r="P51" s="154">
        <f t="shared" si="18"/>
        <v>16148.05</v>
      </c>
      <c r="S51" s="328"/>
    </row>
    <row r="52" spans="1:19" s="5" customFormat="1" ht="57" customHeight="1" thickBot="1">
      <c r="A52" s="147" t="s">
        <v>151</v>
      </c>
      <c r="B52" s="148" t="s">
        <v>60</v>
      </c>
      <c r="C52" s="149" t="s">
        <v>217</v>
      </c>
      <c r="D52" s="203">
        <f>D53+D57</f>
        <v>793.50000000000011</v>
      </c>
      <c r="E52" s="203">
        <f>E53+E57</f>
        <v>524.20000000000005</v>
      </c>
      <c r="F52" s="203">
        <f>F53+F57</f>
        <v>793.50000000000011</v>
      </c>
      <c r="G52" s="150">
        <v>8472</v>
      </c>
      <c r="H52" s="150">
        <v>5648</v>
      </c>
      <c r="I52" s="150">
        <f>H52/8*12</f>
        <v>8472</v>
      </c>
      <c r="J52" s="151">
        <v>64592.2</v>
      </c>
      <c r="K52" s="204">
        <v>58000</v>
      </c>
      <c r="L52" s="205">
        <v>58000</v>
      </c>
      <c r="M52" s="154">
        <f>J52/4</f>
        <v>16148.05</v>
      </c>
      <c r="N52" s="154">
        <f>J52/4</f>
        <v>16148.05</v>
      </c>
      <c r="O52" s="154">
        <f>J52/4</f>
        <v>16148.05</v>
      </c>
      <c r="P52" s="154">
        <f>J52/4</f>
        <v>16148.05</v>
      </c>
      <c r="S52" s="328"/>
    </row>
    <row r="53" spans="1:19" s="5" customFormat="1" ht="53.25" hidden="1" customHeight="1" thickBot="1">
      <c r="A53" s="139">
        <v>6</v>
      </c>
      <c r="B53" s="140" t="s">
        <v>225</v>
      </c>
      <c r="C53" s="141" t="s">
        <v>351</v>
      </c>
      <c r="D53" s="186">
        <f>D54</f>
        <v>565.40000000000009</v>
      </c>
      <c r="E53" s="186">
        <f t="shared" ref="E53:L54" si="19">E54</f>
        <v>410.1</v>
      </c>
      <c r="F53" s="186">
        <f t="shared" si="19"/>
        <v>565.40000000000009</v>
      </c>
      <c r="G53" s="142">
        <f t="shared" si="19"/>
        <v>11982.7</v>
      </c>
      <c r="H53" s="142">
        <f t="shared" si="19"/>
        <v>0</v>
      </c>
      <c r="I53" s="142">
        <f t="shared" si="19"/>
        <v>9982.7000000000007</v>
      </c>
      <c r="J53" s="143">
        <f t="shared" si="19"/>
        <v>0</v>
      </c>
      <c r="K53" s="187">
        <f t="shared" si="19"/>
        <v>0</v>
      </c>
      <c r="L53" s="188">
        <f t="shared" si="19"/>
        <v>0</v>
      </c>
      <c r="M53" s="146">
        <v>0</v>
      </c>
      <c r="N53" s="146">
        <v>0</v>
      </c>
      <c r="O53" s="146">
        <v>0</v>
      </c>
      <c r="P53" s="146">
        <v>0</v>
      </c>
      <c r="S53" s="328"/>
    </row>
    <row r="54" spans="1:19" s="6" customFormat="1" ht="13.5" hidden="1" thickBot="1">
      <c r="A54" s="206" t="s">
        <v>141</v>
      </c>
      <c r="B54" s="207" t="s">
        <v>226</v>
      </c>
      <c r="C54" s="208" t="s">
        <v>227</v>
      </c>
      <c r="D54" s="168">
        <f>D55+D56</f>
        <v>565.40000000000009</v>
      </c>
      <c r="E54" s="168">
        <f>E55+E56</f>
        <v>410.1</v>
      </c>
      <c r="F54" s="168">
        <f>F55+F56</f>
        <v>565.40000000000009</v>
      </c>
      <c r="G54" s="168">
        <f t="shared" si="19"/>
        <v>11982.7</v>
      </c>
      <c r="H54" s="168">
        <f t="shared" si="19"/>
        <v>0</v>
      </c>
      <c r="I54" s="168">
        <f t="shared" si="19"/>
        <v>9982.7000000000007</v>
      </c>
      <c r="J54" s="209">
        <f t="shared" si="19"/>
        <v>0</v>
      </c>
      <c r="K54" s="210">
        <f t="shared" si="19"/>
        <v>0</v>
      </c>
      <c r="L54" s="211">
        <f t="shared" si="19"/>
        <v>0</v>
      </c>
      <c r="M54" s="154">
        <v>0</v>
      </c>
      <c r="N54" s="154">
        <v>0</v>
      </c>
      <c r="O54" s="154">
        <v>0</v>
      </c>
      <c r="P54" s="154">
        <v>0</v>
      </c>
      <c r="S54" s="327"/>
    </row>
    <row r="55" spans="1:19" ht="53.25" hidden="1" customHeight="1" thickBot="1">
      <c r="A55" s="147" t="s">
        <v>51</v>
      </c>
      <c r="B55" s="148" t="s">
        <v>242</v>
      </c>
      <c r="C55" s="149" t="s">
        <v>243</v>
      </c>
      <c r="D55" s="150">
        <v>552.70000000000005</v>
      </c>
      <c r="E55" s="150">
        <v>410.1</v>
      </c>
      <c r="F55" s="150">
        <v>552.70000000000005</v>
      </c>
      <c r="G55" s="168">
        <v>11982.7</v>
      </c>
      <c r="H55" s="168">
        <v>0</v>
      </c>
      <c r="I55" s="150">
        <v>9982.7000000000007</v>
      </c>
      <c r="J55" s="209">
        <v>0</v>
      </c>
      <c r="K55" s="212"/>
      <c r="L55" s="213"/>
      <c r="M55" s="154">
        <v>0</v>
      </c>
      <c r="N55" s="154">
        <v>0</v>
      </c>
      <c r="O55" s="154">
        <v>0</v>
      </c>
      <c r="P55" s="154">
        <v>0</v>
      </c>
    </row>
    <row r="56" spans="1:19" ht="42" customHeight="1" thickBot="1">
      <c r="A56" s="139">
        <v>7</v>
      </c>
      <c r="B56" s="140" t="s">
        <v>85</v>
      </c>
      <c r="C56" s="141" t="s">
        <v>352</v>
      </c>
      <c r="D56" s="186">
        <v>12.7</v>
      </c>
      <c r="E56" s="186">
        <v>0</v>
      </c>
      <c r="F56" s="186">
        <v>12.7</v>
      </c>
      <c r="G56" s="142">
        <f t="shared" ref="G56:L56" si="20">G57+G61</f>
        <v>1548.1</v>
      </c>
      <c r="H56" s="142">
        <f t="shared" si="20"/>
        <v>815.3</v>
      </c>
      <c r="I56" s="142">
        <f t="shared" si="20"/>
        <v>1115.0999999999999</v>
      </c>
      <c r="J56" s="143">
        <f>J57+J61</f>
        <v>1530.7</v>
      </c>
      <c r="K56" s="187">
        <f t="shared" si="20"/>
        <v>2474.1999999999998</v>
      </c>
      <c r="L56" s="188">
        <f t="shared" si="20"/>
        <v>2616</v>
      </c>
      <c r="M56" s="146">
        <f>M57+M61</f>
        <v>382.67500000000001</v>
      </c>
      <c r="N56" s="146">
        <f>N57+N61</f>
        <v>382.67500000000001</v>
      </c>
      <c r="O56" s="146">
        <f>O57+O61</f>
        <v>382.67500000000001</v>
      </c>
      <c r="P56" s="146">
        <f>P57+P61</f>
        <v>382.67500000000001</v>
      </c>
    </row>
    <row r="57" spans="1:19" ht="43.5" customHeight="1">
      <c r="A57" s="174" t="s">
        <v>156</v>
      </c>
      <c r="B57" s="175" t="s">
        <v>87</v>
      </c>
      <c r="C57" s="176" t="s">
        <v>86</v>
      </c>
      <c r="D57" s="184">
        <f>D59</f>
        <v>228.1</v>
      </c>
      <c r="E57" s="184">
        <f>E59</f>
        <v>114.1</v>
      </c>
      <c r="F57" s="184">
        <f>F59</f>
        <v>228.1</v>
      </c>
      <c r="G57" s="168">
        <f t="shared" ref="G57:P57" si="21">G58</f>
        <v>662.2</v>
      </c>
      <c r="H57" s="168">
        <f t="shared" si="21"/>
        <v>485.4</v>
      </c>
      <c r="I57" s="150">
        <f>H57/8*12</f>
        <v>728.09999999999991</v>
      </c>
      <c r="J57" s="209">
        <f t="shared" si="21"/>
        <v>804.2</v>
      </c>
      <c r="K57" s="210">
        <f t="shared" si="21"/>
        <v>740.1</v>
      </c>
      <c r="L57" s="211">
        <f t="shared" si="21"/>
        <v>780.8</v>
      </c>
      <c r="M57" s="154">
        <f t="shared" si="21"/>
        <v>201.05</v>
      </c>
      <c r="N57" s="154">
        <f t="shared" si="21"/>
        <v>201.05</v>
      </c>
      <c r="O57" s="154">
        <f t="shared" si="21"/>
        <v>201.05</v>
      </c>
      <c r="P57" s="154">
        <f t="shared" si="21"/>
        <v>201.05</v>
      </c>
    </row>
    <row r="58" spans="1:19" ht="65.099999999999994" customHeight="1">
      <c r="A58" s="174" t="s">
        <v>72</v>
      </c>
      <c r="B58" s="175" t="s">
        <v>88</v>
      </c>
      <c r="C58" s="176" t="s">
        <v>313</v>
      </c>
      <c r="D58" s="150">
        <v>228.1</v>
      </c>
      <c r="E58" s="150">
        <v>114.1</v>
      </c>
      <c r="F58" s="150">
        <v>228.1</v>
      </c>
      <c r="G58" s="168">
        <f t="shared" ref="G58:L58" si="22">G59+G60</f>
        <v>662.2</v>
      </c>
      <c r="H58" s="168">
        <f t="shared" si="22"/>
        <v>485.4</v>
      </c>
      <c r="I58" s="168">
        <f t="shared" si="22"/>
        <v>662.2</v>
      </c>
      <c r="J58" s="209">
        <f>J59</f>
        <v>804.2</v>
      </c>
      <c r="K58" s="214">
        <f t="shared" si="22"/>
        <v>740.1</v>
      </c>
      <c r="L58" s="215">
        <f t="shared" si="22"/>
        <v>780.8</v>
      </c>
      <c r="M58" s="154">
        <f>J58/4</f>
        <v>201.05</v>
      </c>
      <c r="N58" s="154">
        <f>J58/4</f>
        <v>201.05</v>
      </c>
      <c r="O58" s="154">
        <f>J58/4</f>
        <v>201.05</v>
      </c>
      <c r="P58" s="154">
        <f>J58/4</f>
        <v>201.05</v>
      </c>
    </row>
    <row r="59" spans="1:19" ht="68.25" customHeight="1">
      <c r="A59" s="147" t="s">
        <v>299</v>
      </c>
      <c r="B59" s="148" t="s">
        <v>132</v>
      </c>
      <c r="C59" s="216" t="s">
        <v>314</v>
      </c>
      <c r="D59" s="150">
        <v>228.1</v>
      </c>
      <c r="E59" s="150">
        <v>114.1</v>
      </c>
      <c r="F59" s="150">
        <v>228.1</v>
      </c>
      <c r="G59" s="168">
        <v>657.2</v>
      </c>
      <c r="H59" s="150">
        <v>485.4</v>
      </c>
      <c r="I59" s="150">
        <v>657.2</v>
      </c>
      <c r="J59" s="151">
        <v>804.2</v>
      </c>
      <c r="K59" s="192">
        <v>740.1</v>
      </c>
      <c r="L59" s="193">
        <v>780.8</v>
      </c>
      <c r="M59" s="154">
        <f>J59/4</f>
        <v>201.05</v>
      </c>
      <c r="N59" s="154">
        <f>J59/4</f>
        <v>201.05</v>
      </c>
      <c r="O59" s="154">
        <f>J59/4</f>
        <v>201.05</v>
      </c>
      <c r="P59" s="154">
        <f>J59/4</f>
        <v>201.05</v>
      </c>
    </row>
    <row r="60" spans="1:19" ht="93" customHeight="1" thickBot="1">
      <c r="A60" s="147" t="s">
        <v>315</v>
      </c>
      <c r="B60" s="148" t="s">
        <v>129</v>
      </c>
      <c r="C60" s="216" t="s">
        <v>316</v>
      </c>
      <c r="D60" s="150">
        <v>228.1</v>
      </c>
      <c r="E60" s="150">
        <v>114.1</v>
      </c>
      <c r="F60" s="150">
        <v>228.1</v>
      </c>
      <c r="G60" s="150">
        <v>5</v>
      </c>
      <c r="H60" s="150"/>
      <c r="I60" s="150">
        <v>5</v>
      </c>
      <c r="J60" s="151">
        <v>5.9</v>
      </c>
      <c r="K60" s="217"/>
      <c r="L60" s="218"/>
      <c r="M60" s="154">
        <f>J60/4</f>
        <v>1.4750000000000001</v>
      </c>
      <c r="N60" s="154">
        <f>J60/4</f>
        <v>1.4750000000000001</v>
      </c>
      <c r="O60" s="154">
        <f>J60/4</f>
        <v>1.4750000000000001</v>
      </c>
      <c r="P60" s="154">
        <f>J60/4</f>
        <v>1.4750000000000001</v>
      </c>
    </row>
    <row r="61" spans="1:19" ht="52.5" customHeight="1" thickBot="1">
      <c r="A61" s="147" t="s">
        <v>353</v>
      </c>
      <c r="B61" s="148" t="s">
        <v>84</v>
      </c>
      <c r="C61" s="216" t="s">
        <v>317</v>
      </c>
      <c r="D61" s="151" t="e">
        <f>D9+D44</f>
        <v>#REF!</v>
      </c>
      <c r="E61" s="151" t="e">
        <f>E9+E44</f>
        <v>#REF!</v>
      </c>
      <c r="F61" s="151" t="e">
        <f>F9+F44</f>
        <v>#REF!</v>
      </c>
      <c r="G61" s="150">
        <f t="shared" ref="G61:L61" si="23">G63+G64</f>
        <v>885.9</v>
      </c>
      <c r="H61" s="150">
        <f t="shared" si="23"/>
        <v>329.9</v>
      </c>
      <c r="I61" s="150">
        <f t="shared" si="23"/>
        <v>387</v>
      </c>
      <c r="J61" s="151">
        <f t="shared" si="23"/>
        <v>726.5</v>
      </c>
      <c r="K61" s="219">
        <f t="shared" si="23"/>
        <v>1734.1</v>
      </c>
      <c r="L61" s="220">
        <f t="shared" si="23"/>
        <v>1835.1999999999998</v>
      </c>
      <c r="M61" s="154">
        <f>M63+M64</f>
        <v>181.625</v>
      </c>
      <c r="N61" s="154">
        <f>N63+N64</f>
        <v>181.625</v>
      </c>
      <c r="O61" s="154">
        <f>O63+O64</f>
        <v>181.625</v>
      </c>
      <c r="P61" s="154">
        <f>P63+P64</f>
        <v>181.625</v>
      </c>
    </row>
    <row r="62" spans="1:19" ht="63.75">
      <c r="A62" s="147" t="s">
        <v>213</v>
      </c>
      <c r="B62" s="148" t="s">
        <v>212</v>
      </c>
      <c r="C62" s="216" t="s">
        <v>214</v>
      </c>
      <c r="D62" s="221">
        <v>30381.3</v>
      </c>
      <c r="E62" s="221">
        <f>[1]ведомст.структ!I79</f>
        <v>20086.600000000002</v>
      </c>
      <c r="F62" s="221">
        <f>[1]ведомст.структ!J79</f>
        <v>30141.100000000002</v>
      </c>
      <c r="G62" s="222">
        <f t="shared" ref="G62:L62" si="24">G63+G64</f>
        <v>885.9</v>
      </c>
      <c r="H62" s="222">
        <f t="shared" si="24"/>
        <v>329.9</v>
      </c>
      <c r="I62" s="222">
        <f t="shared" si="24"/>
        <v>387</v>
      </c>
      <c r="J62" s="209">
        <f t="shared" si="24"/>
        <v>726.5</v>
      </c>
      <c r="K62" s="223">
        <f t="shared" si="24"/>
        <v>1734.1</v>
      </c>
      <c r="L62" s="224">
        <f t="shared" si="24"/>
        <v>1835.1999999999998</v>
      </c>
      <c r="M62" s="154">
        <f>M63+M64</f>
        <v>181.625</v>
      </c>
      <c r="N62" s="154">
        <f>N63+N64</f>
        <v>181.625</v>
      </c>
      <c r="O62" s="154">
        <f>O63+O64</f>
        <v>181.625</v>
      </c>
      <c r="P62" s="154">
        <f>P63+P64</f>
        <v>181.625</v>
      </c>
    </row>
    <row r="63" spans="1:19" ht="45" customHeight="1">
      <c r="A63" s="147" t="s">
        <v>215</v>
      </c>
      <c r="B63" s="148" t="s">
        <v>89</v>
      </c>
      <c r="C63" s="149" t="s">
        <v>318</v>
      </c>
      <c r="D63" s="184" t="e">
        <f>D61-D62</f>
        <v>#REF!</v>
      </c>
      <c r="E63" s="184" t="e">
        <f>E61-E62</f>
        <v>#REF!</v>
      </c>
      <c r="F63" s="184" t="e">
        <f>F61-F62</f>
        <v>#REF!</v>
      </c>
      <c r="G63" s="150">
        <v>602.4</v>
      </c>
      <c r="H63" s="150">
        <v>258</v>
      </c>
      <c r="I63" s="150">
        <f>H63/8*12</f>
        <v>387</v>
      </c>
      <c r="J63" s="151">
        <v>726.5</v>
      </c>
      <c r="K63" s="225">
        <v>1155.3</v>
      </c>
      <c r="L63" s="193">
        <v>1218.8</v>
      </c>
      <c r="M63" s="154">
        <f>J63/4</f>
        <v>181.625</v>
      </c>
      <c r="N63" s="154">
        <f>J63/4</f>
        <v>181.625</v>
      </c>
      <c r="O63" s="154">
        <f>J63/4</f>
        <v>181.625</v>
      </c>
      <c r="P63" s="154">
        <f>J63/4</f>
        <v>181.625</v>
      </c>
    </row>
    <row r="64" spans="1:19" ht="46.5" customHeight="1" thickBot="1">
      <c r="A64" s="147" t="s">
        <v>354</v>
      </c>
      <c r="B64" s="148" t="s">
        <v>265</v>
      </c>
      <c r="C64" s="149" t="s">
        <v>319</v>
      </c>
      <c r="D64" s="157"/>
      <c r="E64" s="226"/>
      <c r="F64" s="226"/>
      <c r="G64" s="150">
        <v>283.5</v>
      </c>
      <c r="H64" s="150">
        <v>71.900000000000006</v>
      </c>
      <c r="I64" s="150"/>
      <c r="J64" s="151">
        <v>0</v>
      </c>
      <c r="K64" s="225">
        <v>578.79999999999995</v>
      </c>
      <c r="L64" s="193">
        <v>616.4</v>
      </c>
      <c r="M64" s="154">
        <f>J64/4</f>
        <v>0</v>
      </c>
      <c r="N64" s="154">
        <f>J64/4</f>
        <v>0</v>
      </c>
      <c r="O64" s="154">
        <f>J64/4</f>
        <v>0</v>
      </c>
      <c r="P64" s="154">
        <f>J64/4</f>
        <v>0</v>
      </c>
    </row>
    <row r="65" spans="1:16" ht="19.5" thickBot="1">
      <c r="A65" s="126"/>
      <c r="B65" s="227"/>
      <c r="C65" s="228" t="s">
        <v>9</v>
      </c>
      <c r="D65" s="221" t="e">
        <f>D61-D44</f>
        <v>#REF!</v>
      </c>
      <c r="E65" s="221" t="e">
        <f>E61-E44</f>
        <v>#REF!</v>
      </c>
      <c r="F65" s="221" t="e">
        <f>F61-F44</f>
        <v>#REF!</v>
      </c>
      <c r="G65" s="221">
        <f t="shared" ref="G65:P65" si="25">G9+G48</f>
        <v>51728.200000000004</v>
      </c>
      <c r="H65" s="221">
        <f t="shared" si="25"/>
        <v>23927.699999999997</v>
      </c>
      <c r="I65" s="221">
        <f t="shared" si="25"/>
        <v>48661.7</v>
      </c>
      <c r="J65" s="221">
        <f>J9+J48</f>
        <v>92568.5</v>
      </c>
      <c r="K65" s="229">
        <f t="shared" si="25"/>
        <v>87828.79</v>
      </c>
      <c r="L65" s="230">
        <f t="shared" si="25"/>
        <v>89475.092449999996</v>
      </c>
      <c r="M65" s="158">
        <f t="shared" si="25"/>
        <v>25029.891666666663</v>
      </c>
      <c r="N65" s="158">
        <f t="shared" si="25"/>
        <v>25029.891666666663</v>
      </c>
      <c r="O65" s="158">
        <f t="shared" si="25"/>
        <v>25029.891666666663</v>
      </c>
      <c r="P65" s="158">
        <f t="shared" si="25"/>
        <v>16664.224999999999</v>
      </c>
    </row>
    <row r="66" spans="1:16" ht="18.75" hidden="1">
      <c r="A66" s="110"/>
      <c r="B66" s="109"/>
      <c r="C66" s="107" t="s">
        <v>12</v>
      </c>
      <c r="G66" s="111" t="e">
        <f>#REF!</f>
        <v>#REF!</v>
      </c>
      <c r="H66" s="111" t="e">
        <f>#REF!</f>
        <v>#REF!</v>
      </c>
      <c r="I66" s="111" t="e">
        <f>#REF!</f>
        <v>#REF!</v>
      </c>
      <c r="J66" s="111" t="e">
        <f>#REF!</f>
        <v>#REF!</v>
      </c>
      <c r="K66" s="111" t="e">
        <f>#REF!</f>
        <v>#REF!</v>
      </c>
      <c r="L66" s="111" t="e">
        <f>#REF!</f>
        <v>#REF!</v>
      </c>
    </row>
    <row r="67" spans="1:16" ht="18.75" hidden="1">
      <c r="A67" s="110"/>
      <c r="B67" s="109"/>
      <c r="C67" s="105" t="s">
        <v>13</v>
      </c>
      <c r="G67" s="106" t="e">
        <f t="shared" ref="G67:L67" si="26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spans="1:16" hidden="1">
      <c r="A68" s="112"/>
    </row>
    <row r="69" spans="1:16" ht="19.5" hidden="1" thickBot="1">
      <c r="A69" s="113"/>
      <c r="B69" s="114" t="s">
        <v>221</v>
      </c>
      <c r="C69" s="114"/>
      <c r="G69" s="104">
        <f t="shared" ref="G69:L69" si="27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9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79"/>
  <sheetViews>
    <sheetView zoomScale="87" zoomScaleNormal="87" workbookViewId="0">
      <pane xSplit="2" ySplit="10" topLeftCell="C11" activePane="bottomRight" state="frozen"/>
      <selection activeCell="A5" sqref="A5"/>
      <selection pane="topRight" activeCell="C5" sqref="C5"/>
      <selection pane="bottomLeft" activeCell="A9" sqref="A9"/>
      <selection pane="bottomRight" activeCell="J11" sqref="J11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7.1406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17" style="2" hidden="1" customWidth="1"/>
    <col min="18" max="18" width="16.5703125" style="2" hidden="1" customWidth="1"/>
    <col min="19" max="19" width="9.140625" style="323"/>
    <col min="20" max="20" width="13.28515625" style="2" hidden="1" customWidth="1"/>
    <col min="21" max="23" width="0" style="2" hidden="1" customWidth="1"/>
    <col min="24" max="24" width="10.140625" style="2" bestFit="1" customWidth="1"/>
    <col min="25" max="16384" width="9.140625" style="2"/>
  </cols>
  <sheetData>
    <row r="1" spans="1:24" ht="21" customHeight="1">
      <c r="A1" s="482" t="s">
        <v>222</v>
      </c>
      <c r="B1" s="234"/>
      <c r="C1" s="514" t="s">
        <v>604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</row>
    <row r="2" spans="1:24" ht="21" customHeight="1">
      <c r="A2" s="232"/>
      <c r="B2" s="483"/>
      <c r="C2" s="483"/>
      <c r="D2" s="483"/>
      <c r="E2" s="483"/>
      <c r="F2" s="483"/>
      <c r="G2" s="483"/>
      <c r="H2" s="483"/>
      <c r="I2" s="483"/>
      <c r="J2" s="484" t="s">
        <v>682</v>
      </c>
      <c r="K2" s="483"/>
      <c r="L2" s="483"/>
      <c r="M2" s="483"/>
      <c r="N2" s="483"/>
      <c r="O2" s="483"/>
      <c r="P2" s="483"/>
    </row>
    <row r="3" spans="1:24" ht="21" customHeight="1">
      <c r="A3" s="232"/>
      <c r="B3" s="483"/>
      <c r="C3" s="483"/>
      <c r="D3" s="483"/>
      <c r="E3" s="483"/>
      <c r="F3" s="483"/>
      <c r="G3" s="483"/>
      <c r="H3" s="483"/>
      <c r="I3" s="483"/>
      <c r="J3" s="484" t="s">
        <v>681</v>
      </c>
      <c r="K3" s="483"/>
      <c r="L3" s="483"/>
      <c r="M3" s="483"/>
      <c r="N3" s="483"/>
      <c r="O3" s="483"/>
      <c r="P3" s="483"/>
    </row>
    <row r="4" spans="1:24" ht="20.25" customHeight="1">
      <c r="A4" s="232"/>
      <c r="B4" s="232"/>
      <c r="C4" s="515" t="s">
        <v>685</v>
      </c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</row>
    <row r="5" spans="1:24" ht="22.5" customHeight="1">
      <c r="A5" s="516" t="s">
        <v>453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</row>
    <row r="6" spans="1:24" ht="27.6" customHeight="1">
      <c r="A6" s="516" t="s">
        <v>677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</row>
    <row r="7" spans="1:24" ht="27.6" customHeight="1" thickBot="1">
      <c r="A7" s="485"/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517" t="s">
        <v>422</v>
      </c>
      <c r="P7" s="517"/>
      <c r="Q7" s="2">
        <v>2017</v>
      </c>
      <c r="R7" s="2">
        <v>2018</v>
      </c>
    </row>
    <row r="8" spans="1:24" s="7" customFormat="1" ht="61.5" customHeight="1" thickBot="1">
      <c r="A8" s="486" t="s">
        <v>0</v>
      </c>
      <c r="B8" s="486" t="s">
        <v>11</v>
      </c>
      <c r="C8" s="487" t="s">
        <v>1</v>
      </c>
      <c r="D8" s="488" t="s">
        <v>219</v>
      </c>
      <c r="E8" s="488" t="s">
        <v>224</v>
      </c>
      <c r="F8" s="488" t="s">
        <v>220</v>
      </c>
      <c r="G8" s="488" t="s">
        <v>304</v>
      </c>
      <c r="H8" s="488" t="s">
        <v>330</v>
      </c>
      <c r="I8" s="488" t="s">
        <v>267</v>
      </c>
      <c r="J8" s="488" t="s">
        <v>332</v>
      </c>
      <c r="K8" s="489" t="s">
        <v>261</v>
      </c>
      <c r="L8" s="490" t="s">
        <v>268</v>
      </c>
      <c r="M8" s="491" t="s">
        <v>418</v>
      </c>
      <c r="N8" s="491" t="s">
        <v>419</v>
      </c>
      <c r="O8" s="491" t="s">
        <v>420</v>
      </c>
      <c r="P8" s="491" t="s">
        <v>421</v>
      </c>
      <c r="Q8" s="127" t="s">
        <v>332</v>
      </c>
      <c r="R8" s="127" t="s">
        <v>332</v>
      </c>
      <c r="S8" s="324"/>
    </row>
    <row r="9" spans="1:24" s="3" customFormat="1" ht="16.5" thickBot="1">
      <c r="A9" s="487" t="s">
        <v>2</v>
      </c>
      <c r="B9" s="492" t="s">
        <v>16</v>
      </c>
      <c r="C9" s="493" t="s">
        <v>348</v>
      </c>
      <c r="D9" s="494" t="e">
        <f>D10+D21+D24+D31+D35</f>
        <v>#REF!</v>
      </c>
      <c r="E9" s="494" t="e">
        <f>E10+E21+E24+E31+E35</f>
        <v>#REF!</v>
      </c>
      <c r="F9" s="494" t="e">
        <f>F10+F21+F24+F31+F35</f>
        <v>#REF!</v>
      </c>
      <c r="G9" s="494">
        <f t="shared" ref="G9:P9" si="0">G10+G21+G24+G35+G43</f>
        <v>29725.4</v>
      </c>
      <c r="H9" s="494">
        <f t="shared" si="0"/>
        <v>17464.399999999998</v>
      </c>
      <c r="I9" s="494">
        <f t="shared" si="0"/>
        <v>29091.899999999998</v>
      </c>
      <c r="J9" s="495">
        <f>J10+J21+J24+J39+J43</f>
        <v>33550</v>
      </c>
      <c r="K9" s="496">
        <f t="shared" si="0"/>
        <v>34890.724000000002</v>
      </c>
      <c r="L9" s="497">
        <f t="shared" si="0"/>
        <v>36809.713820000004</v>
      </c>
      <c r="M9" s="498">
        <f t="shared" si="0"/>
        <v>10881.250000000002</v>
      </c>
      <c r="N9" s="498">
        <f t="shared" si="0"/>
        <v>10881.250000000002</v>
      </c>
      <c r="O9" s="498">
        <f t="shared" si="0"/>
        <v>10881.250000000002</v>
      </c>
      <c r="P9" s="498">
        <f t="shared" si="0"/>
        <v>128.25</v>
      </c>
      <c r="Q9" s="135">
        <f>Q10+Q21+Q24+Q39</f>
        <v>36234</v>
      </c>
      <c r="R9" s="135">
        <f>R10+R21+R24+R39</f>
        <v>38734.146000000001</v>
      </c>
      <c r="S9" s="325"/>
    </row>
    <row r="10" spans="1:24" s="4" customFormat="1" ht="16.5" thickBot="1">
      <c r="A10" s="493" t="s">
        <v>7</v>
      </c>
      <c r="B10" s="492" t="s">
        <v>148</v>
      </c>
      <c r="C10" s="499" t="s">
        <v>5</v>
      </c>
      <c r="D10" s="494">
        <f t="shared" ref="D10:P10" si="1">D11+D18</f>
        <v>9631.4</v>
      </c>
      <c r="E10" s="494">
        <f t="shared" si="1"/>
        <v>6727.71</v>
      </c>
      <c r="F10" s="494">
        <f t="shared" si="1"/>
        <v>10213.75</v>
      </c>
      <c r="G10" s="494">
        <f t="shared" si="1"/>
        <v>18820</v>
      </c>
      <c r="H10" s="494">
        <f t="shared" si="1"/>
        <v>10036.199999999999</v>
      </c>
      <c r="I10" s="494">
        <f t="shared" si="1"/>
        <v>17432.899999999998</v>
      </c>
      <c r="J10" s="495">
        <f>J11+J18+J20</f>
        <v>22646</v>
      </c>
      <c r="K10" s="500">
        <f t="shared" si="1"/>
        <v>24094.892000000003</v>
      </c>
      <c r="L10" s="501">
        <f t="shared" si="1"/>
        <v>25420.111060000003</v>
      </c>
      <c r="M10" s="502">
        <f t="shared" si="1"/>
        <v>7496.9166666666679</v>
      </c>
      <c r="N10" s="502">
        <f t="shared" si="1"/>
        <v>7496.9166666666679</v>
      </c>
      <c r="O10" s="502">
        <f t="shared" si="1"/>
        <v>7496.9166666666679</v>
      </c>
      <c r="P10" s="502">
        <f t="shared" si="1"/>
        <v>77.25</v>
      </c>
      <c r="Q10" s="143">
        <f>Q11+Q18+Q20</f>
        <v>24457.680000000004</v>
      </c>
      <c r="R10" s="143">
        <f>R11+R18+R20</f>
        <v>26145.25992</v>
      </c>
      <c r="S10" s="326"/>
    </row>
    <row r="11" spans="1:24" s="6" customFormat="1" ht="34.5" customHeight="1">
      <c r="A11" s="147" t="s">
        <v>62</v>
      </c>
      <c r="B11" s="148" t="s">
        <v>258</v>
      </c>
      <c r="C11" s="149" t="s">
        <v>142</v>
      </c>
      <c r="D11" s="150">
        <f>D12+D15+D13+D16</f>
        <v>9391.4</v>
      </c>
      <c r="E11" s="150">
        <f>E12+E15+E13+E16</f>
        <v>6546.21</v>
      </c>
      <c r="F11" s="150">
        <f>F12+F15+F13+F16</f>
        <v>9941.5</v>
      </c>
      <c r="G11" s="150">
        <f>G12+G15+G13+G16+G17</f>
        <v>18620</v>
      </c>
      <c r="H11" s="150">
        <f>H12+H15+H13+H16+H17</f>
        <v>9812.9999999999982</v>
      </c>
      <c r="I11" s="150">
        <f>I12+I15+I13+I16+I17+I18</f>
        <v>17098.099999999999</v>
      </c>
      <c r="J11" s="151">
        <f>J12+J14+J17</f>
        <v>22362</v>
      </c>
      <c r="K11" s="152">
        <f>K12+K15+K13+K16+K17+K18</f>
        <v>23876.944000000003</v>
      </c>
      <c r="L11" s="153">
        <f>L12+L15+L13+L16+L17+L18</f>
        <v>25190.175920000001</v>
      </c>
      <c r="M11" s="154">
        <f t="shared" ref="M11:R11" si="2">M12+M15+M13+M16+M17</f>
        <v>7428.2500000000009</v>
      </c>
      <c r="N11" s="154">
        <f t="shared" si="2"/>
        <v>7428.2500000000009</v>
      </c>
      <c r="O11" s="154">
        <f t="shared" si="2"/>
        <v>7428.2500000000009</v>
      </c>
      <c r="P11" s="154">
        <f t="shared" si="2"/>
        <v>77.25</v>
      </c>
      <c r="Q11" s="151">
        <f t="shared" si="2"/>
        <v>24150.960000000003</v>
      </c>
      <c r="R11" s="151">
        <f t="shared" si="2"/>
        <v>25817.376240000001</v>
      </c>
      <c r="S11" s="327"/>
    </row>
    <row r="12" spans="1:24" s="6" customFormat="1" ht="36" customHeight="1">
      <c r="A12" s="147" t="s">
        <v>45</v>
      </c>
      <c r="B12" s="148" t="s">
        <v>202</v>
      </c>
      <c r="C12" s="149" t="s">
        <v>143</v>
      </c>
      <c r="D12" s="150">
        <v>6131.4</v>
      </c>
      <c r="E12" s="150">
        <v>3667.3</v>
      </c>
      <c r="F12" s="150">
        <f>E12/8*12</f>
        <v>5500.9500000000007</v>
      </c>
      <c r="G12" s="150">
        <v>17300</v>
      </c>
      <c r="H12" s="150">
        <v>8970.7999999999993</v>
      </c>
      <c r="I12" s="150">
        <v>15500</v>
      </c>
      <c r="J12" s="151">
        <v>18634.2</v>
      </c>
      <c r="K12" s="155">
        <f>J12*1.058</f>
        <v>19714.983600000003</v>
      </c>
      <c r="L12" s="156">
        <f>K12*1.055</f>
        <v>20799.307698000001</v>
      </c>
      <c r="M12" s="154">
        <f>J12/3</f>
        <v>6211.4000000000005</v>
      </c>
      <c r="N12" s="154">
        <f>J12/3</f>
        <v>6211.4000000000005</v>
      </c>
      <c r="O12" s="154">
        <f>J12/3</f>
        <v>6211.4000000000005</v>
      </c>
      <c r="P12" s="154">
        <v>0</v>
      </c>
      <c r="Q12" s="151">
        <f>J12*108%</f>
        <v>20124.936000000002</v>
      </c>
      <c r="R12" s="151">
        <f>Q12*106.9%</f>
        <v>21513.556584000002</v>
      </c>
      <c r="S12" s="327"/>
      <c r="X12" s="481"/>
    </row>
    <row r="13" spans="1:24" s="6" customFormat="1" ht="0.75" customHeight="1">
      <c r="A13" s="147" t="s">
        <v>44</v>
      </c>
      <c r="B13" s="148" t="s">
        <v>203</v>
      </c>
      <c r="C13" s="149" t="s">
        <v>204</v>
      </c>
      <c r="D13" s="150">
        <v>2450</v>
      </c>
      <c r="E13" s="150">
        <v>2220.5</v>
      </c>
      <c r="F13" s="150">
        <f>E13/8*12</f>
        <v>3330.75</v>
      </c>
      <c r="G13" s="150"/>
      <c r="H13" s="150"/>
      <c r="I13" s="150">
        <f>H13/8*12</f>
        <v>0</v>
      </c>
      <c r="J13" s="151">
        <f t="shared" ref="J13:K47" si="3">I13*1.058</f>
        <v>0</v>
      </c>
      <c r="K13" s="155">
        <f t="shared" si="3"/>
        <v>0</v>
      </c>
      <c r="L13" s="156">
        <f t="shared" ref="L13:L47" si="4">K13*1.055</f>
        <v>0</v>
      </c>
      <c r="M13" s="150">
        <v>0</v>
      </c>
      <c r="N13" s="150">
        <v>0</v>
      </c>
      <c r="O13" s="150">
        <v>0</v>
      </c>
      <c r="P13" s="150">
        <v>0</v>
      </c>
      <c r="Q13" s="151">
        <f>P13*1.058</f>
        <v>0</v>
      </c>
      <c r="R13" s="151">
        <f>Q13*1.058</f>
        <v>0</v>
      </c>
      <c r="S13" s="327"/>
    </row>
    <row r="14" spans="1:24" s="6" customFormat="1" ht="39.950000000000003" customHeight="1">
      <c r="A14" s="147" t="s">
        <v>63</v>
      </c>
      <c r="B14" s="148" t="s">
        <v>305</v>
      </c>
      <c r="C14" s="149" t="s">
        <v>144</v>
      </c>
      <c r="D14" s="150"/>
      <c r="E14" s="150"/>
      <c r="F14" s="150"/>
      <c r="G14" s="150">
        <f>G15</f>
        <v>760</v>
      </c>
      <c r="H14" s="150">
        <f>H15</f>
        <v>824.4</v>
      </c>
      <c r="I14" s="150">
        <f>I15</f>
        <v>1236.5999999999999</v>
      </c>
      <c r="J14" s="151">
        <f>J15</f>
        <v>3418.8</v>
      </c>
      <c r="K14" s="155">
        <f t="shared" si="3"/>
        <v>3617.0904000000005</v>
      </c>
      <c r="L14" s="156">
        <f t="shared" si="4"/>
        <v>3816.0303720000002</v>
      </c>
      <c r="M14" s="154">
        <f t="shared" ref="M14:R14" si="5">M15</f>
        <v>1139.6000000000001</v>
      </c>
      <c r="N14" s="154">
        <f t="shared" si="5"/>
        <v>1139.6000000000001</v>
      </c>
      <c r="O14" s="154">
        <f t="shared" si="5"/>
        <v>1139.6000000000001</v>
      </c>
      <c r="P14" s="154">
        <f t="shared" si="5"/>
        <v>0</v>
      </c>
      <c r="Q14" s="151">
        <f t="shared" si="5"/>
        <v>3692.3040000000005</v>
      </c>
      <c r="R14" s="151">
        <f t="shared" si="5"/>
        <v>3947.0729760000004</v>
      </c>
      <c r="S14" s="327"/>
    </row>
    <row r="15" spans="1:24" s="6" customFormat="1" ht="39.950000000000003" customHeight="1">
      <c r="A15" s="147" t="s">
        <v>180</v>
      </c>
      <c r="B15" s="148" t="s">
        <v>205</v>
      </c>
      <c r="C15" s="149" t="s">
        <v>144</v>
      </c>
      <c r="D15" s="150">
        <v>800</v>
      </c>
      <c r="E15" s="150">
        <v>733.2</v>
      </c>
      <c r="F15" s="150">
        <f>E15/8*12</f>
        <v>1099.8000000000002</v>
      </c>
      <c r="G15" s="150">
        <v>760</v>
      </c>
      <c r="H15" s="150">
        <v>824.4</v>
      </c>
      <c r="I15" s="150">
        <f t="shared" ref="I15:I20" si="6">H15/8*12</f>
        <v>1236.5999999999999</v>
      </c>
      <c r="J15" s="151">
        <v>3418.8</v>
      </c>
      <c r="K15" s="155">
        <f t="shared" si="3"/>
        <v>3617.0904000000005</v>
      </c>
      <c r="L15" s="156">
        <f t="shared" si="4"/>
        <v>3816.0303720000002</v>
      </c>
      <c r="M15" s="154">
        <f>J15/3</f>
        <v>1139.6000000000001</v>
      </c>
      <c r="N15" s="154">
        <f>J15/3</f>
        <v>1139.6000000000001</v>
      </c>
      <c r="O15" s="154">
        <f>J15/3</f>
        <v>1139.6000000000001</v>
      </c>
      <c r="P15" s="154">
        <v>0</v>
      </c>
      <c r="Q15" s="151">
        <f>J15*108%</f>
        <v>3692.3040000000005</v>
      </c>
      <c r="R15" s="151">
        <f>Q15*106.9%</f>
        <v>3947.0729760000004</v>
      </c>
      <c r="S15" s="327"/>
    </row>
    <row r="16" spans="1:24" s="6" customFormat="1" ht="39.950000000000003" hidden="1" customHeight="1">
      <c r="A16" s="147" t="s">
        <v>180</v>
      </c>
      <c r="B16" s="148" t="s">
        <v>206</v>
      </c>
      <c r="C16" s="149" t="s">
        <v>207</v>
      </c>
      <c r="D16" s="150">
        <v>10</v>
      </c>
      <c r="E16" s="150">
        <v>-74.790000000000006</v>
      </c>
      <c r="F16" s="150">
        <v>10</v>
      </c>
      <c r="G16" s="157"/>
      <c r="H16" s="157"/>
      <c r="I16" s="150">
        <f t="shared" si="6"/>
        <v>0</v>
      </c>
      <c r="J16" s="151">
        <f t="shared" si="3"/>
        <v>0</v>
      </c>
      <c r="K16" s="155">
        <f t="shared" si="3"/>
        <v>0</v>
      </c>
      <c r="L16" s="156">
        <f t="shared" si="4"/>
        <v>0</v>
      </c>
      <c r="M16" s="150">
        <v>0</v>
      </c>
      <c r="N16" s="150">
        <v>0</v>
      </c>
      <c r="O16" s="150">
        <v>0</v>
      </c>
      <c r="P16" s="150">
        <v>0</v>
      </c>
      <c r="Q16" s="151">
        <f>P16*1.058</f>
        <v>0</v>
      </c>
      <c r="R16" s="151">
        <f>Q16*1.058</f>
        <v>0</v>
      </c>
      <c r="S16" s="327"/>
    </row>
    <row r="17" spans="1:19" s="6" customFormat="1" ht="33.75" customHeight="1">
      <c r="A17" s="147" t="s">
        <v>257</v>
      </c>
      <c r="B17" s="148" t="s">
        <v>255</v>
      </c>
      <c r="C17" s="149" t="s">
        <v>256</v>
      </c>
      <c r="D17" s="150"/>
      <c r="E17" s="150"/>
      <c r="F17" s="150"/>
      <c r="G17" s="150">
        <v>560</v>
      </c>
      <c r="H17" s="150">
        <v>17.8</v>
      </c>
      <c r="I17" s="150">
        <f t="shared" si="6"/>
        <v>26.700000000000003</v>
      </c>
      <c r="J17" s="151">
        <v>309</v>
      </c>
      <c r="K17" s="155">
        <f t="shared" si="3"/>
        <v>326.92200000000003</v>
      </c>
      <c r="L17" s="156">
        <f t="shared" si="4"/>
        <v>344.90271000000001</v>
      </c>
      <c r="M17" s="154">
        <f>J17/4</f>
        <v>77.25</v>
      </c>
      <c r="N17" s="154">
        <f>J17/4</f>
        <v>77.25</v>
      </c>
      <c r="O17" s="154">
        <f>J17/4</f>
        <v>77.25</v>
      </c>
      <c r="P17" s="154">
        <f>J17/4</f>
        <v>77.25</v>
      </c>
      <c r="Q17" s="151">
        <f>J17*108%</f>
        <v>333.72</v>
      </c>
      <c r="R17" s="151">
        <f>Q17*106.9%</f>
        <v>356.74668000000003</v>
      </c>
      <c r="S17" s="327"/>
    </row>
    <row r="18" spans="1:19" s="6" customFormat="1" ht="29.25" customHeight="1">
      <c r="A18" s="147" t="s">
        <v>161</v>
      </c>
      <c r="B18" s="148" t="s">
        <v>260</v>
      </c>
      <c r="C18" s="149" t="s">
        <v>585</v>
      </c>
      <c r="D18" s="150">
        <f>D19+D20</f>
        <v>240</v>
      </c>
      <c r="E18" s="150">
        <f>E19+E20</f>
        <v>181.5</v>
      </c>
      <c r="F18" s="150">
        <f>E18/8*12</f>
        <v>272.25</v>
      </c>
      <c r="G18" s="150">
        <f>G19+G20</f>
        <v>200</v>
      </c>
      <c r="H18" s="150">
        <f>H19+H20</f>
        <v>223.2</v>
      </c>
      <c r="I18" s="150">
        <f t="shared" si="6"/>
        <v>334.79999999999995</v>
      </c>
      <c r="J18" s="151">
        <f>J19</f>
        <v>206</v>
      </c>
      <c r="K18" s="155">
        <f t="shared" si="3"/>
        <v>217.94800000000001</v>
      </c>
      <c r="L18" s="156">
        <f t="shared" si="4"/>
        <v>229.93513999999999</v>
      </c>
      <c r="M18" s="154">
        <f t="shared" ref="M18:R18" si="7">M19</f>
        <v>68.666666666666671</v>
      </c>
      <c r="N18" s="154">
        <f t="shared" si="7"/>
        <v>68.666666666666671</v>
      </c>
      <c r="O18" s="154">
        <f t="shared" si="7"/>
        <v>68.666666666666671</v>
      </c>
      <c r="P18" s="154">
        <f t="shared" si="7"/>
        <v>0</v>
      </c>
      <c r="Q18" s="151">
        <f t="shared" si="7"/>
        <v>222.48000000000002</v>
      </c>
      <c r="R18" s="151">
        <f t="shared" si="7"/>
        <v>237.83112</v>
      </c>
      <c r="S18" s="327"/>
    </row>
    <row r="19" spans="1:19" s="6" customFormat="1" ht="32.25" customHeight="1">
      <c r="A19" s="147" t="s">
        <v>179</v>
      </c>
      <c r="B19" s="148" t="s">
        <v>208</v>
      </c>
      <c r="C19" s="149" t="s">
        <v>585</v>
      </c>
      <c r="D19" s="150">
        <v>120</v>
      </c>
      <c r="E19" s="150">
        <v>130.5</v>
      </c>
      <c r="F19" s="150">
        <f>E19/8*12</f>
        <v>195.75</v>
      </c>
      <c r="G19" s="150">
        <v>200</v>
      </c>
      <c r="H19" s="150">
        <v>223.2</v>
      </c>
      <c r="I19" s="150">
        <f t="shared" si="6"/>
        <v>334.79999999999995</v>
      </c>
      <c r="J19" s="151">
        <v>206</v>
      </c>
      <c r="K19" s="155">
        <f t="shared" si="3"/>
        <v>217.94800000000001</v>
      </c>
      <c r="L19" s="156">
        <f t="shared" si="4"/>
        <v>229.93513999999999</v>
      </c>
      <c r="M19" s="154">
        <f>J19/3</f>
        <v>68.666666666666671</v>
      </c>
      <c r="N19" s="154">
        <f>J19/3</f>
        <v>68.666666666666671</v>
      </c>
      <c r="O19" s="154">
        <f>J19/3</f>
        <v>68.666666666666671</v>
      </c>
      <c r="P19" s="154">
        <v>0</v>
      </c>
      <c r="Q19" s="151">
        <f>J19*108%</f>
        <v>222.48000000000002</v>
      </c>
      <c r="R19" s="151">
        <f>Q19*106.9%</f>
        <v>237.83112</v>
      </c>
      <c r="S19" s="327"/>
    </row>
    <row r="20" spans="1:19" s="4" customFormat="1" ht="45" customHeight="1" thickBot="1">
      <c r="A20" s="147" t="s">
        <v>246</v>
      </c>
      <c r="B20" s="148" t="s">
        <v>465</v>
      </c>
      <c r="C20" s="149" t="s">
        <v>466</v>
      </c>
      <c r="D20" s="150">
        <v>120</v>
      </c>
      <c r="E20" s="150">
        <v>51</v>
      </c>
      <c r="F20" s="150">
        <f>E20/8*12</f>
        <v>76.5</v>
      </c>
      <c r="G20" s="157"/>
      <c r="H20" s="150"/>
      <c r="I20" s="150">
        <f t="shared" si="6"/>
        <v>0</v>
      </c>
      <c r="J20" s="151">
        <v>78</v>
      </c>
      <c r="K20" s="155">
        <f t="shared" si="3"/>
        <v>82.524000000000001</v>
      </c>
      <c r="L20" s="156">
        <f t="shared" si="4"/>
        <v>87.062820000000002</v>
      </c>
      <c r="M20" s="158"/>
      <c r="N20" s="158"/>
      <c r="O20" s="158"/>
      <c r="P20" s="158"/>
      <c r="Q20" s="151">
        <f>J20*108%</f>
        <v>84.240000000000009</v>
      </c>
      <c r="R20" s="151">
        <f>Q20*106.9%</f>
        <v>90.05256</v>
      </c>
      <c r="S20" s="326"/>
    </row>
    <row r="21" spans="1:19" s="6" customFormat="1" ht="16.5" hidden="1" thickBot="1">
      <c r="A21" s="420" t="s">
        <v>4</v>
      </c>
      <c r="B21" s="207" t="s">
        <v>149</v>
      </c>
      <c r="C21" s="208" t="s">
        <v>6</v>
      </c>
      <c r="D21" s="184">
        <f>D22</f>
        <v>300</v>
      </c>
      <c r="E21" s="184">
        <f t="shared" ref="E21:R22" si="8">E22</f>
        <v>175</v>
      </c>
      <c r="F21" s="184">
        <f t="shared" si="8"/>
        <v>262.5</v>
      </c>
      <c r="G21" s="184">
        <f t="shared" si="8"/>
        <v>1600</v>
      </c>
      <c r="H21" s="184">
        <f t="shared" si="8"/>
        <v>950.7</v>
      </c>
      <c r="I21" s="184">
        <f t="shared" si="8"/>
        <v>1600</v>
      </c>
      <c r="J21" s="221">
        <f t="shared" si="8"/>
        <v>0</v>
      </c>
      <c r="K21" s="159">
        <f t="shared" si="8"/>
        <v>0</v>
      </c>
      <c r="L21" s="160">
        <f t="shared" si="8"/>
        <v>0</v>
      </c>
      <c r="M21" s="146">
        <f t="shared" si="8"/>
        <v>0</v>
      </c>
      <c r="N21" s="146">
        <f t="shared" si="8"/>
        <v>0</v>
      </c>
      <c r="O21" s="146">
        <f t="shared" si="8"/>
        <v>0</v>
      </c>
      <c r="P21" s="146">
        <f t="shared" si="8"/>
        <v>0</v>
      </c>
      <c r="Q21" s="143">
        <f t="shared" si="8"/>
        <v>0</v>
      </c>
      <c r="R21" s="143">
        <f t="shared" si="8"/>
        <v>0</v>
      </c>
      <c r="S21" s="327"/>
    </row>
    <row r="22" spans="1:19" ht="39.950000000000003" hidden="1" customHeight="1" thickBot="1">
      <c r="A22" s="147" t="s">
        <v>64</v>
      </c>
      <c r="B22" s="148" t="s">
        <v>259</v>
      </c>
      <c r="C22" s="161" t="s">
        <v>55</v>
      </c>
      <c r="D22" s="150">
        <f>D23</f>
        <v>300</v>
      </c>
      <c r="E22" s="150">
        <v>175</v>
      </c>
      <c r="F22" s="150">
        <f t="shared" si="8"/>
        <v>262.5</v>
      </c>
      <c r="G22" s="150">
        <f t="shared" si="8"/>
        <v>1600</v>
      </c>
      <c r="H22" s="150">
        <f t="shared" si="8"/>
        <v>950.7</v>
      </c>
      <c r="I22" s="150">
        <f>I23</f>
        <v>1600</v>
      </c>
      <c r="J22" s="151">
        <v>0</v>
      </c>
      <c r="K22" s="155">
        <f t="shared" si="3"/>
        <v>0</v>
      </c>
      <c r="L22" s="156">
        <f t="shared" si="4"/>
        <v>0</v>
      </c>
      <c r="M22" s="154">
        <f t="shared" si="8"/>
        <v>0</v>
      </c>
      <c r="N22" s="154">
        <f t="shared" si="8"/>
        <v>0</v>
      </c>
      <c r="O22" s="154">
        <f t="shared" si="8"/>
        <v>0</v>
      </c>
      <c r="P22" s="154">
        <f t="shared" si="8"/>
        <v>0</v>
      </c>
      <c r="Q22" s="151">
        <f>Q23</f>
        <v>0</v>
      </c>
      <c r="R22" s="151">
        <f>R23</f>
        <v>0</v>
      </c>
    </row>
    <row r="23" spans="1:19" s="6" customFormat="1" ht="64.5" hidden="1" thickBot="1">
      <c r="A23" s="147" t="s">
        <v>65</v>
      </c>
      <c r="B23" s="148" t="s">
        <v>52</v>
      </c>
      <c r="C23" s="149" t="s">
        <v>598</v>
      </c>
      <c r="D23" s="150">
        <v>300</v>
      </c>
      <c r="E23" s="150">
        <v>175</v>
      </c>
      <c r="F23" s="150">
        <f>E23/8*12</f>
        <v>262.5</v>
      </c>
      <c r="G23" s="150">
        <v>1600</v>
      </c>
      <c r="H23" s="150">
        <v>950.7</v>
      </c>
      <c r="I23" s="150">
        <v>1600</v>
      </c>
      <c r="J23" s="151">
        <v>0</v>
      </c>
      <c r="K23" s="155">
        <f t="shared" si="3"/>
        <v>0</v>
      </c>
      <c r="L23" s="156">
        <f t="shared" si="4"/>
        <v>0</v>
      </c>
      <c r="M23" s="154">
        <f>J23/3</f>
        <v>0</v>
      </c>
      <c r="N23" s="154">
        <f>J23/3</f>
        <v>0</v>
      </c>
      <c r="O23" s="154">
        <f>J23/3</f>
        <v>0</v>
      </c>
      <c r="P23" s="154">
        <v>0</v>
      </c>
      <c r="Q23" s="151">
        <f>J23*108%</f>
        <v>0</v>
      </c>
      <c r="R23" s="151">
        <f>Q23*106.9%</f>
        <v>0</v>
      </c>
      <c r="S23" s="327"/>
    </row>
    <row r="24" spans="1:19" s="6" customFormat="1" ht="39" thickBot="1">
      <c r="A24" s="420">
        <v>3</v>
      </c>
      <c r="B24" s="207" t="s">
        <v>17</v>
      </c>
      <c r="C24" s="208" t="s">
        <v>145</v>
      </c>
      <c r="D24" s="184" t="e">
        <f>#REF!+#REF!+D25+#REF!+#REF!</f>
        <v>#REF!</v>
      </c>
      <c r="E24" s="184" t="e">
        <f>#REF!+#REF!+E25+#REF!+#REF!</f>
        <v>#REF!</v>
      </c>
      <c r="F24" s="184" t="e">
        <f>#REF!+#REF!+F25+#REF!+#REF!</f>
        <v>#REF!</v>
      </c>
      <c r="G24" s="184">
        <f t="shared" ref="G24:P24" si="9">G29+G33</f>
        <v>9275.4</v>
      </c>
      <c r="H24" s="184">
        <f t="shared" si="9"/>
        <v>6457.7</v>
      </c>
      <c r="I24" s="184">
        <f t="shared" si="9"/>
        <v>10024</v>
      </c>
      <c r="J24" s="221">
        <f t="shared" si="9"/>
        <v>10012</v>
      </c>
      <c r="K24" s="159">
        <f t="shared" si="9"/>
        <v>10592.696</v>
      </c>
      <c r="L24" s="160">
        <f t="shared" si="9"/>
        <v>11175.29428</v>
      </c>
      <c r="M24" s="162">
        <f t="shared" si="9"/>
        <v>3336.3333333333335</v>
      </c>
      <c r="N24" s="162">
        <f t="shared" si="9"/>
        <v>3336.3333333333335</v>
      </c>
      <c r="O24" s="162">
        <f t="shared" si="9"/>
        <v>3336.3333333333335</v>
      </c>
      <c r="P24" s="162">
        <f t="shared" si="9"/>
        <v>3</v>
      </c>
      <c r="Q24" s="143">
        <f>Q29+Q33</f>
        <v>10812.96</v>
      </c>
      <c r="R24" s="143">
        <f>R29+R33</f>
        <v>11559.054239999999</v>
      </c>
      <c r="S24" s="327"/>
    </row>
    <row r="25" spans="1:19" s="6" customFormat="1" ht="30" hidden="1" customHeight="1">
      <c r="A25" s="161"/>
      <c r="B25" s="166" t="s">
        <v>320</v>
      </c>
      <c r="C25" s="149" t="s">
        <v>321</v>
      </c>
      <c r="D25" s="150">
        <f>D30</f>
        <v>5500</v>
      </c>
      <c r="E25" s="150">
        <f>E30</f>
        <v>3350.4</v>
      </c>
      <c r="F25" s="150">
        <f>F30</f>
        <v>5025.6000000000004</v>
      </c>
      <c r="G25" s="157"/>
      <c r="H25" s="150">
        <f>H26</f>
        <v>0</v>
      </c>
      <c r="I25" s="150">
        <f>H25/8*12</f>
        <v>0</v>
      </c>
      <c r="J25" s="151">
        <f t="shared" si="3"/>
        <v>0</v>
      </c>
      <c r="K25" s="155">
        <f t="shared" si="3"/>
        <v>0</v>
      </c>
      <c r="L25" s="156">
        <f t="shared" si="4"/>
        <v>0</v>
      </c>
      <c r="M25" s="154">
        <f t="shared" ref="M25:P28" si="10">L25*1.058</f>
        <v>0</v>
      </c>
      <c r="N25" s="154">
        <f t="shared" si="10"/>
        <v>0</v>
      </c>
      <c r="O25" s="154">
        <f t="shared" si="10"/>
        <v>0</v>
      </c>
      <c r="P25" s="154">
        <f t="shared" si="10"/>
        <v>0</v>
      </c>
      <c r="Q25" s="151">
        <f t="shared" ref="Q25:R28" si="11">P25*1.058</f>
        <v>0</v>
      </c>
      <c r="R25" s="151">
        <f t="shared" si="11"/>
        <v>0</v>
      </c>
      <c r="S25" s="327"/>
    </row>
    <row r="26" spans="1:19" s="6" customFormat="1" ht="57.75" hidden="1" customHeight="1">
      <c r="A26" s="161"/>
      <c r="B26" s="166" t="s">
        <v>322</v>
      </c>
      <c r="C26" s="149" t="s">
        <v>323</v>
      </c>
      <c r="D26" s="150">
        <f>D30</f>
        <v>5500</v>
      </c>
      <c r="E26" s="150">
        <f>E30</f>
        <v>3350.4</v>
      </c>
      <c r="F26" s="150">
        <f>F30</f>
        <v>5025.6000000000004</v>
      </c>
      <c r="G26" s="157"/>
      <c r="H26" s="150">
        <f>H27</f>
        <v>0</v>
      </c>
      <c r="I26" s="150">
        <f>H26/8*12</f>
        <v>0</v>
      </c>
      <c r="J26" s="151">
        <f t="shared" si="3"/>
        <v>0</v>
      </c>
      <c r="K26" s="155">
        <f t="shared" si="3"/>
        <v>0</v>
      </c>
      <c r="L26" s="156">
        <f t="shared" si="4"/>
        <v>0</v>
      </c>
      <c r="M26" s="154">
        <f t="shared" si="10"/>
        <v>0</v>
      </c>
      <c r="N26" s="154">
        <f t="shared" si="10"/>
        <v>0</v>
      </c>
      <c r="O26" s="154">
        <f t="shared" si="10"/>
        <v>0</v>
      </c>
      <c r="P26" s="154">
        <f t="shared" si="10"/>
        <v>0</v>
      </c>
      <c r="Q26" s="151">
        <f t="shared" si="11"/>
        <v>0</v>
      </c>
      <c r="R26" s="151">
        <f t="shared" si="11"/>
        <v>0</v>
      </c>
      <c r="S26" s="327"/>
    </row>
    <row r="27" spans="1:19" s="6" customFormat="1" ht="36" hidden="1" customHeight="1">
      <c r="A27" s="161"/>
      <c r="B27" s="166" t="s">
        <v>324</v>
      </c>
      <c r="C27" s="149" t="s">
        <v>325</v>
      </c>
      <c r="D27" s="150">
        <f>D30</f>
        <v>5500</v>
      </c>
      <c r="E27" s="150">
        <v>3350.4</v>
      </c>
      <c r="F27" s="150">
        <f>F30</f>
        <v>5025.6000000000004</v>
      </c>
      <c r="G27" s="157"/>
      <c r="H27" s="150">
        <f>H28</f>
        <v>0</v>
      </c>
      <c r="I27" s="150">
        <f>H27/8*12</f>
        <v>0</v>
      </c>
      <c r="J27" s="151">
        <f t="shared" si="3"/>
        <v>0</v>
      </c>
      <c r="K27" s="155">
        <f t="shared" si="3"/>
        <v>0</v>
      </c>
      <c r="L27" s="156">
        <f t="shared" si="4"/>
        <v>0</v>
      </c>
      <c r="M27" s="154">
        <f t="shared" si="10"/>
        <v>0</v>
      </c>
      <c r="N27" s="154">
        <f t="shared" si="10"/>
        <v>0</v>
      </c>
      <c r="O27" s="154">
        <f t="shared" si="10"/>
        <v>0</v>
      </c>
      <c r="P27" s="154">
        <f t="shared" si="10"/>
        <v>0</v>
      </c>
      <c r="Q27" s="151">
        <f t="shared" si="11"/>
        <v>0</v>
      </c>
      <c r="R27" s="151">
        <f t="shared" si="11"/>
        <v>0</v>
      </c>
      <c r="S27" s="327"/>
    </row>
    <row r="28" spans="1:19" s="6" customFormat="1" ht="51" hidden="1">
      <c r="A28" s="161"/>
      <c r="B28" s="166" t="s">
        <v>326</v>
      </c>
      <c r="C28" s="149" t="s">
        <v>327</v>
      </c>
      <c r="D28" s="150">
        <v>5500</v>
      </c>
      <c r="E28" s="150">
        <v>3350.4</v>
      </c>
      <c r="F28" s="150">
        <f>E28/8*12</f>
        <v>5025.6000000000004</v>
      </c>
      <c r="G28" s="157"/>
      <c r="H28" s="150">
        <f>G28*1.05</f>
        <v>0</v>
      </c>
      <c r="I28" s="150">
        <f>H28/8*12</f>
        <v>0</v>
      </c>
      <c r="J28" s="151">
        <f t="shared" si="3"/>
        <v>0</v>
      </c>
      <c r="K28" s="155">
        <f t="shared" si="3"/>
        <v>0</v>
      </c>
      <c r="L28" s="156">
        <f t="shared" si="4"/>
        <v>0</v>
      </c>
      <c r="M28" s="154">
        <f t="shared" si="10"/>
        <v>0</v>
      </c>
      <c r="N28" s="154">
        <f t="shared" si="10"/>
        <v>0</v>
      </c>
      <c r="O28" s="154">
        <f t="shared" si="10"/>
        <v>0</v>
      </c>
      <c r="P28" s="154">
        <f t="shared" si="10"/>
        <v>0</v>
      </c>
      <c r="Q28" s="151">
        <f t="shared" si="11"/>
        <v>0</v>
      </c>
      <c r="R28" s="151">
        <f t="shared" si="11"/>
        <v>0</v>
      </c>
      <c r="S28" s="327"/>
    </row>
    <row r="29" spans="1:19" s="6" customFormat="1" ht="83.25" customHeight="1">
      <c r="A29" s="147" t="s">
        <v>66</v>
      </c>
      <c r="B29" s="166" t="s">
        <v>159</v>
      </c>
      <c r="C29" s="149" t="s">
        <v>209</v>
      </c>
      <c r="D29" s="184"/>
      <c r="E29" s="184"/>
      <c r="F29" s="184"/>
      <c r="G29" s="150">
        <f t="shared" ref="G29:I31" si="12">G30</f>
        <v>9251.4</v>
      </c>
      <c r="H29" s="150">
        <f t="shared" si="12"/>
        <v>6445.7</v>
      </c>
      <c r="I29" s="150">
        <f t="shared" si="12"/>
        <v>10000</v>
      </c>
      <c r="J29" s="151">
        <v>10000</v>
      </c>
      <c r="K29" s="155">
        <f t="shared" si="3"/>
        <v>10580</v>
      </c>
      <c r="L29" s="156">
        <f t="shared" si="4"/>
        <v>11161.9</v>
      </c>
      <c r="M29" s="154">
        <f t="shared" ref="M29:P31" si="13">M30</f>
        <v>3333.3333333333335</v>
      </c>
      <c r="N29" s="154">
        <f t="shared" si="13"/>
        <v>3333.3333333333335</v>
      </c>
      <c r="O29" s="154">
        <f t="shared" si="13"/>
        <v>3333.3333333333335</v>
      </c>
      <c r="P29" s="154">
        <f t="shared" si="13"/>
        <v>0</v>
      </c>
      <c r="Q29" s="151">
        <f t="shared" ref="Q29:R31" si="14">Q30</f>
        <v>10800</v>
      </c>
      <c r="R29" s="151">
        <f t="shared" si="14"/>
        <v>11545.199999999999</v>
      </c>
      <c r="S29" s="327"/>
    </row>
    <row r="30" spans="1:19" s="6" customFormat="1" ht="70.5" customHeight="1">
      <c r="A30" s="147" t="s">
        <v>67</v>
      </c>
      <c r="B30" s="166" t="s">
        <v>160</v>
      </c>
      <c r="C30" s="149" t="s">
        <v>146</v>
      </c>
      <c r="D30" s="150">
        <v>5500</v>
      </c>
      <c r="E30" s="150">
        <v>3350.4</v>
      </c>
      <c r="F30" s="150">
        <f>E30/8*12</f>
        <v>5025.6000000000004</v>
      </c>
      <c r="G30" s="150">
        <f t="shared" si="12"/>
        <v>9251.4</v>
      </c>
      <c r="H30" s="150">
        <f t="shared" si="12"/>
        <v>6445.7</v>
      </c>
      <c r="I30" s="150">
        <f>I31</f>
        <v>10000</v>
      </c>
      <c r="J30" s="151">
        <v>10000</v>
      </c>
      <c r="K30" s="155">
        <f t="shared" si="3"/>
        <v>10580</v>
      </c>
      <c r="L30" s="156">
        <f t="shared" si="4"/>
        <v>11161.9</v>
      </c>
      <c r="M30" s="154">
        <f t="shared" si="13"/>
        <v>3333.3333333333335</v>
      </c>
      <c r="N30" s="154">
        <f t="shared" si="13"/>
        <v>3333.3333333333335</v>
      </c>
      <c r="O30" s="154">
        <f t="shared" si="13"/>
        <v>3333.3333333333335</v>
      </c>
      <c r="P30" s="154">
        <f t="shared" si="13"/>
        <v>0</v>
      </c>
      <c r="Q30" s="151">
        <f t="shared" si="14"/>
        <v>10800</v>
      </c>
      <c r="R30" s="151">
        <f t="shared" si="14"/>
        <v>11545.199999999999</v>
      </c>
      <c r="S30" s="327"/>
    </row>
    <row r="31" spans="1:19" s="6" customFormat="1" ht="84" customHeight="1">
      <c r="A31" s="147" t="s">
        <v>140</v>
      </c>
      <c r="B31" s="166" t="s">
        <v>306</v>
      </c>
      <c r="C31" s="149" t="s">
        <v>599</v>
      </c>
      <c r="D31" s="184">
        <f>D32</f>
        <v>3450</v>
      </c>
      <c r="E31" s="184">
        <f>E32</f>
        <v>1791.7</v>
      </c>
      <c r="F31" s="184">
        <f>F32</f>
        <v>2090</v>
      </c>
      <c r="G31" s="150">
        <f>G32</f>
        <v>9251.4</v>
      </c>
      <c r="H31" s="150">
        <f t="shared" si="12"/>
        <v>6445.7</v>
      </c>
      <c r="I31" s="150">
        <f>I32</f>
        <v>10000</v>
      </c>
      <c r="J31" s="151">
        <v>10000</v>
      </c>
      <c r="K31" s="155">
        <f t="shared" si="3"/>
        <v>10580</v>
      </c>
      <c r="L31" s="156">
        <f t="shared" si="4"/>
        <v>11161.9</v>
      </c>
      <c r="M31" s="154">
        <f t="shared" si="13"/>
        <v>3333.3333333333335</v>
      </c>
      <c r="N31" s="154">
        <f t="shared" si="13"/>
        <v>3333.3333333333335</v>
      </c>
      <c r="O31" s="154">
        <f t="shared" si="13"/>
        <v>3333.3333333333335</v>
      </c>
      <c r="P31" s="154">
        <f t="shared" si="13"/>
        <v>0</v>
      </c>
      <c r="Q31" s="151">
        <f t="shared" si="14"/>
        <v>10800</v>
      </c>
      <c r="R31" s="151">
        <f t="shared" si="14"/>
        <v>11545.199999999999</v>
      </c>
      <c r="S31" s="327"/>
    </row>
    <row r="32" spans="1:19" s="6" customFormat="1" ht="65.099999999999994" customHeight="1">
      <c r="A32" s="147" t="s">
        <v>307</v>
      </c>
      <c r="B32" s="166" t="s">
        <v>248</v>
      </c>
      <c r="C32" s="149" t="s">
        <v>59</v>
      </c>
      <c r="D32" s="150">
        <f>D33</f>
        <v>3450</v>
      </c>
      <c r="E32" s="150">
        <f>E33</f>
        <v>1791.7</v>
      </c>
      <c r="F32" s="150">
        <f>F33</f>
        <v>2090</v>
      </c>
      <c r="G32" s="150">
        <f>9214.3+37.1</f>
        <v>9251.4</v>
      </c>
      <c r="H32" s="150">
        <v>6445.7</v>
      </c>
      <c r="I32" s="150">
        <v>10000</v>
      </c>
      <c r="J32" s="151">
        <v>10000</v>
      </c>
      <c r="K32" s="155">
        <f t="shared" si="3"/>
        <v>10580</v>
      </c>
      <c r="L32" s="156">
        <f t="shared" si="4"/>
        <v>11161.9</v>
      </c>
      <c r="M32" s="154">
        <f>J32/3</f>
        <v>3333.3333333333335</v>
      </c>
      <c r="N32" s="154">
        <f>J32/3</f>
        <v>3333.3333333333335</v>
      </c>
      <c r="O32" s="154">
        <f>J32/3</f>
        <v>3333.3333333333335</v>
      </c>
      <c r="P32" s="154">
        <v>0</v>
      </c>
      <c r="Q32" s="151">
        <f>J32*108%</f>
        <v>10800</v>
      </c>
      <c r="R32" s="151">
        <f>Q32*106.9%</f>
        <v>11545.199999999999</v>
      </c>
      <c r="S32" s="327"/>
    </row>
    <row r="33" spans="1:24" s="6" customFormat="1" ht="31.5" customHeight="1">
      <c r="A33" s="147" t="s">
        <v>308</v>
      </c>
      <c r="B33" s="166" t="s">
        <v>309</v>
      </c>
      <c r="C33" s="149" t="s">
        <v>349</v>
      </c>
      <c r="D33" s="150">
        <f>D34</f>
        <v>3450</v>
      </c>
      <c r="E33" s="150">
        <f>E34</f>
        <v>1791.7</v>
      </c>
      <c r="F33" s="150">
        <v>2090</v>
      </c>
      <c r="G33" s="150">
        <f t="shared" ref="G33:R33" si="15">G34</f>
        <v>24</v>
      </c>
      <c r="H33" s="150">
        <f t="shared" si="15"/>
        <v>12</v>
      </c>
      <c r="I33" s="150">
        <f t="shared" si="15"/>
        <v>24</v>
      </c>
      <c r="J33" s="151">
        <f t="shared" si="15"/>
        <v>12</v>
      </c>
      <c r="K33" s="169">
        <f t="shared" si="15"/>
        <v>12.696000000000002</v>
      </c>
      <c r="L33" s="170">
        <f t="shared" si="15"/>
        <v>13.39428</v>
      </c>
      <c r="M33" s="154">
        <f t="shared" si="15"/>
        <v>3</v>
      </c>
      <c r="N33" s="154">
        <f t="shared" si="15"/>
        <v>3</v>
      </c>
      <c r="O33" s="154">
        <f t="shared" si="15"/>
        <v>3</v>
      </c>
      <c r="P33" s="154">
        <f t="shared" si="15"/>
        <v>3</v>
      </c>
      <c r="Q33" s="151">
        <f t="shared" si="15"/>
        <v>12.96</v>
      </c>
      <c r="R33" s="151">
        <f t="shared" si="15"/>
        <v>13.854240000000001</v>
      </c>
      <c r="S33" s="327"/>
    </row>
    <row r="34" spans="1:24" s="6" customFormat="1" ht="75.75" customHeight="1">
      <c r="A34" s="147" t="s">
        <v>310</v>
      </c>
      <c r="B34" s="166" t="s">
        <v>311</v>
      </c>
      <c r="C34" s="149" t="s">
        <v>472</v>
      </c>
      <c r="D34" s="150">
        <v>3450</v>
      </c>
      <c r="E34" s="150">
        <v>1791.7</v>
      </c>
      <c r="F34" s="150">
        <v>2090</v>
      </c>
      <c r="G34" s="150">
        <v>24</v>
      </c>
      <c r="H34" s="150">
        <v>12</v>
      </c>
      <c r="I34" s="150">
        <v>24</v>
      </c>
      <c r="J34" s="151">
        <v>12</v>
      </c>
      <c r="K34" s="155">
        <f t="shared" si="3"/>
        <v>12.696000000000002</v>
      </c>
      <c r="L34" s="156">
        <f t="shared" si="4"/>
        <v>13.39428</v>
      </c>
      <c r="M34" s="154">
        <f>J34/4</f>
        <v>3</v>
      </c>
      <c r="N34" s="154">
        <f>J34/4</f>
        <v>3</v>
      </c>
      <c r="O34" s="154">
        <f>J34/4</f>
        <v>3</v>
      </c>
      <c r="P34" s="154">
        <f>J34/4</f>
        <v>3</v>
      </c>
      <c r="Q34" s="151">
        <f>J34*108%</f>
        <v>12.96</v>
      </c>
      <c r="R34" s="151">
        <f>Q34*106.9%</f>
        <v>13.854240000000001</v>
      </c>
      <c r="S34" s="327"/>
    </row>
    <row r="35" spans="1:24" s="6" customFormat="1" ht="25.5" hidden="1">
      <c r="A35" s="420">
        <v>4</v>
      </c>
      <c r="B35" s="207" t="s">
        <v>57</v>
      </c>
      <c r="C35" s="208" t="s">
        <v>249</v>
      </c>
      <c r="D35" s="184">
        <f>D36</f>
        <v>140</v>
      </c>
      <c r="E35" s="184">
        <f t="shared" ref="E35:H37" si="16">E36</f>
        <v>88</v>
      </c>
      <c r="F35" s="184">
        <f t="shared" si="16"/>
        <v>132</v>
      </c>
      <c r="G35" s="184">
        <f t="shared" si="16"/>
        <v>0</v>
      </c>
      <c r="H35" s="184">
        <f t="shared" si="16"/>
        <v>0</v>
      </c>
      <c r="I35" s="150">
        <f>H35/8*12</f>
        <v>0</v>
      </c>
      <c r="J35" s="151">
        <f t="shared" si="3"/>
        <v>0</v>
      </c>
      <c r="K35" s="155">
        <f t="shared" si="3"/>
        <v>0</v>
      </c>
      <c r="L35" s="156">
        <f t="shared" si="4"/>
        <v>0</v>
      </c>
      <c r="M35" s="154"/>
      <c r="N35" s="154"/>
      <c r="O35" s="154"/>
      <c r="P35" s="154"/>
      <c r="Q35" s="151">
        <f t="shared" ref="Q35:R38" si="17">P35*1.058</f>
        <v>0</v>
      </c>
      <c r="R35" s="151">
        <f t="shared" si="17"/>
        <v>0</v>
      </c>
      <c r="S35" s="327"/>
    </row>
    <row r="36" spans="1:24" s="6" customFormat="1" ht="31.5" hidden="1" customHeight="1">
      <c r="A36" s="147" t="s">
        <v>68</v>
      </c>
      <c r="B36" s="166" t="s">
        <v>250</v>
      </c>
      <c r="C36" s="149" t="s">
        <v>251</v>
      </c>
      <c r="D36" s="150">
        <f>D37</f>
        <v>140</v>
      </c>
      <c r="E36" s="150">
        <f t="shared" si="16"/>
        <v>88</v>
      </c>
      <c r="F36" s="150">
        <f t="shared" si="16"/>
        <v>132</v>
      </c>
      <c r="G36" s="150">
        <f t="shared" si="16"/>
        <v>0</v>
      </c>
      <c r="H36" s="150"/>
      <c r="I36" s="150">
        <f>H36/8*12</f>
        <v>0</v>
      </c>
      <c r="J36" s="151">
        <f t="shared" si="3"/>
        <v>0</v>
      </c>
      <c r="K36" s="155">
        <f t="shared" si="3"/>
        <v>0</v>
      </c>
      <c r="L36" s="156">
        <f t="shared" si="4"/>
        <v>0</v>
      </c>
      <c r="M36" s="154"/>
      <c r="N36" s="154"/>
      <c r="O36" s="154"/>
      <c r="P36" s="154"/>
      <c r="Q36" s="151">
        <f t="shared" si="17"/>
        <v>0</v>
      </c>
      <c r="R36" s="151">
        <f t="shared" si="17"/>
        <v>0</v>
      </c>
      <c r="S36" s="327"/>
    </row>
    <row r="37" spans="1:24" s="5" customFormat="1" ht="44.25" hidden="1" customHeight="1">
      <c r="A37" s="147" t="s">
        <v>69</v>
      </c>
      <c r="B37" s="166" t="s">
        <v>252</v>
      </c>
      <c r="C37" s="149" t="s">
        <v>253</v>
      </c>
      <c r="D37" s="150">
        <f>D38+D43</f>
        <v>140</v>
      </c>
      <c r="E37" s="150">
        <v>88</v>
      </c>
      <c r="F37" s="150">
        <f>E37/8*12</f>
        <v>132</v>
      </c>
      <c r="G37" s="150">
        <f t="shared" si="16"/>
        <v>0</v>
      </c>
      <c r="H37" s="150"/>
      <c r="I37" s="150">
        <f>H37/8*12</f>
        <v>0</v>
      </c>
      <c r="J37" s="151">
        <f t="shared" si="3"/>
        <v>0</v>
      </c>
      <c r="K37" s="155">
        <f t="shared" si="3"/>
        <v>0</v>
      </c>
      <c r="L37" s="156">
        <f t="shared" si="4"/>
        <v>0</v>
      </c>
      <c r="M37" s="154"/>
      <c r="N37" s="154"/>
      <c r="O37" s="154"/>
      <c r="P37" s="154"/>
      <c r="Q37" s="151">
        <f t="shared" si="17"/>
        <v>0</v>
      </c>
      <c r="R37" s="151">
        <f t="shared" si="17"/>
        <v>0</v>
      </c>
      <c r="S37" s="328"/>
    </row>
    <row r="38" spans="1:24" s="5" customFormat="1" ht="76.5" hidden="1" customHeight="1" thickBot="1">
      <c r="A38" s="147" t="s">
        <v>70</v>
      </c>
      <c r="B38" s="166" t="s">
        <v>254</v>
      </c>
      <c r="C38" s="149" t="s">
        <v>150</v>
      </c>
      <c r="D38" s="150">
        <v>125</v>
      </c>
      <c r="E38" s="150">
        <v>88</v>
      </c>
      <c r="F38" s="150">
        <f>E38/8*12</f>
        <v>132</v>
      </c>
      <c r="G38" s="150">
        <v>0</v>
      </c>
      <c r="H38" s="150"/>
      <c r="I38" s="150">
        <f>H38/8*12</f>
        <v>0</v>
      </c>
      <c r="J38" s="151">
        <f t="shared" si="3"/>
        <v>0</v>
      </c>
      <c r="K38" s="155">
        <f t="shared" si="3"/>
        <v>0</v>
      </c>
      <c r="L38" s="156">
        <f t="shared" si="4"/>
        <v>0</v>
      </c>
      <c r="M38" s="154"/>
      <c r="N38" s="154"/>
      <c r="O38" s="154"/>
      <c r="P38" s="154"/>
      <c r="Q38" s="151">
        <f t="shared" si="17"/>
        <v>0</v>
      </c>
      <c r="R38" s="151">
        <f t="shared" si="17"/>
        <v>0</v>
      </c>
      <c r="S38" s="328"/>
    </row>
    <row r="39" spans="1:24" s="5" customFormat="1" ht="43.5" customHeight="1">
      <c r="A39" s="126" t="s">
        <v>312</v>
      </c>
      <c r="B39" s="207" t="s">
        <v>57</v>
      </c>
      <c r="C39" s="421" t="s">
        <v>454</v>
      </c>
      <c r="D39" s="150">
        <v>15</v>
      </c>
      <c r="E39" s="150">
        <v>0</v>
      </c>
      <c r="F39" s="150">
        <v>15</v>
      </c>
      <c r="G39" s="221">
        <f t="shared" ref="G39:L41" si="18">G40</f>
        <v>0</v>
      </c>
      <c r="H39" s="221">
        <f t="shared" si="18"/>
        <v>0</v>
      </c>
      <c r="I39" s="221">
        <f t="shared" si="18"/>
        <v>1402.9</v>
      </c>
      <c r="J39" s="221">
        <f>J40</f>
        <v>700</v>
      </c>
      <c r="K39" s="179">
        <f t="shared" si="18"/>
        <v>740.6</v>
      </c>
      <c r="L39" s="179">
        <f t="shared" si="18"/>
        <v>781.33299999999997</v>
      </c>
      <c r="M39" s="180"/>
      <c r="N39" s="180"/>
      <c r="O39" s="180"/>
      <c r="P39" s="180"/>
      <c r="Q39" s="179">
        <f>Q40+Q44</f>
        <v>963.36</v>
      </c>
      <c r="R39" s="179">
        <f>R40+R44</f>
        <v>1029.8318400000001</v>
      </c>
      <c r="S39" s="328"/>
    </row>
    <row r="40" spans="1:24" s="5" customFormat="1" ht="31.5" customHeight="1">
      <c r="A40" s="181" t="s">
        <v>68</v>
      </c>
      <c r="B40" s="166" t="s">
        <v>455</v>
      </c>
      <c r="C40" s="182" t="s">
        <v>456</v>
      </c>
      <c r="D40" s="150" t="e">
        <f>D41+#REF!</f>
        <v>#REF!</v>
      </c>
      <c r="E40" s="150" t="e">
        <f>E41+#REF!</f>
        <v>#REF!</v>
      </c>
      <c r="F40" s="150" t="e">
        <f>F41+#REF!</f>
        <v>#REF!</v>
      </c>
      <c r="G40" s="151">
        <f t="shared" si="18"/>
        <v>0</v>
      </c>
      <c r="H40" s="151">
        <f t="shared" si="18"/>
        <v>0</v>
      </c>
      <c r="I40" s="151">
        <f t="shared" si="18"/>
        <v>1402.9</v>
      </c>
      <c r="J40" s="151">
        <f t="shared" si="18"/>
        <v>700</v>
      </c>
      <c r="K40" s="143">
        <f t="shared" si="18"/>
        <v>740.6</v>
      </c>
      <c r="L40" s="143">
        <f t="shared" si="18"/>
        <v>781.33299999999997</v>
      </c>
      <c r="M40" s="180"/>
      <c r="N40" s="180"/>
      <c r="O40" s="180"/>
      <c r="P40" s="180"/>
      <c r="Q40" s="151">
        <f>Q41</f>
        <v>756</v>
      </c>
      <c r="R40" s="151">
        <f>R41</f>
        <v>808.16399999999999</v>
      </c>
      <c r="S40" s="328"/>
    </row>
    <row r="41" spans="1:24" s="5" customFormat="1" ht="45" customHeight="1">
      <c r="A41" s="181" t="s">
        <v>69</v>
      </c>
      <c r="B41" s="166" t="s">
        <v>457</v>
      </c>
      <c r="C41" s="183" t="s">
        <v>600</v>
      </c>
      <c r="D41" s="184">
        <f>D42+D53+D50</f>
        <v>11683.4</v>
      </c>
      <c r="E41" s="184">
        <f>E42+E53+E50</f>
        <v>8755.2000000000007</v>
      </c>
      <c r="F41" s="184">
        <f>F42+F53+F50</f>
        <v>11683.4</v>
      </c>
      <c r="G41" s="151">
        <f>G42</f>
        <v>0</v>
      </c>
      <c r="H41" s="151">
        <f>H42</f>
        <v>0</v>
      </c>
      <c r="I41" s="151">
        <f t="shared" si="18"/>
        <v>1402.9</v>
      </c>
      <c r="J41" s="151">
        <f t="shared" si="18"/>
        <v>700</v>
      </c>
      <c r="K41" s="151">
        <f t="shared" si="18"/>
        <v>740.6</v>
      </c>
      <c r="L41" s="151">
        <f t="shared" si="18"/>
        <v>781.33299999999997</v>
      </c>
      <c r="M41" s="180"/>
      <c r="N41" s="180"/>
      <c r="O41" s="180"/>
      <c r="P41" s="180"/>
      <c r="Q41" s="151">
        <f>Q42</f>
        <v>756</v>
      </c>
      <c r="R41" s="151">
        <f>R42</f>
        <v>808.16399999999999</v>
      </c>
      <c r="S41" s="328"/>
    </row>
    <row r="42" spans="1:24" s="4" customFormat="1" ht="72" customHeight="1" thickBot="1">
      <c r="A42" s="181" t="s">
        <v>70</v>
      </c>
      <c r="B42" s="166" t="s">
        <v>690</v>
      </c>
      <c r="C42" s="183" t="s">
        <v>150</v>
      </c>
      <c r="D42" s="184">
        <f>D47</f>
        <v>5841.7</v>
      </c>
      <c r="E42" s="184">
        <f>E47</f>
        <v>4377.6000000000004</v>
      </c>
      <c r="F42" s="184">
        <f>F47</f>
        <v>5841.7</v>
      </c>
      <c r="G42" s="151">
        <v>0</v>
      </c>
      <c r="H42" s="151">
        <v>0</v>
      </c>
      <c r="I42" s="151">
        <v>1402.9</v>
      </c>
      <c r="J42" s="151">
        <v>700</v>
      </c>
      <c r="K42" s="151">
        <f>J42*1.058</f>
        <v>740.6</v>
      </c>
      <c r="L42" s="151">
        <f>K42*1.055</f>
        <v>781.33299999999997</v>
      </c>
      <c r="M42" s="185"/>
      <c r="N42" s="185"/>
      <c r="O42" s="185"/>
      <c r="P42" s="185"/>
      <c r="Q42" s="151">
        <f>J42*108%</f>
        <v>756</v>
      </c>
      <c r="R42" s="151">
        <f>Q42*106.9%</f>
        <v>808.16399999999999</v>
      </c>
      <c r="S42" s="326"/>
    </row>
    <row r="43" spans="1:24" s="5" customFormat="1" ht="33" customHeight="1" thickBot="1">
      <c r="A43" s="420" t="s">
        <v>586</v>
      </c>
      <c r="B43" s="207" t="s">
        <v>19</v>
      </c>
      <c r="C43" s="208" t="s">
        <v>18</v>
      </c>
      <c r="D43" s="150">
        <v>15</v>
      </c>
      <c r="E43" s="150">
        <v>0</v>
      </c>
      <c r="F43" s="150">
        <v>15</v>
      </c>
      <c r="G43" s="184">
        <f t="shared" ref="G43:R44" si="19">G44</f>
        <v>30</v>
      </c>
      <c r="H43" s="184">
        <f t="shared" si="19"/>
        <v>19.8</v>
      </c>
      <c r="I43" s="184">
        <f t="shared" si="19"/>
        <v>35</v>
      </c>
      <c r="J43" s="221">
        <f t="shared" si="19"/>
        <v>192</v>
      </c>
      <c r="K43" s="187">
        <f t="shared" si="19"/>
        <v>203.13600000000002</v>
      </c>
      <c r="L43" s="188">
        <f t="shared" si="19"/>
        <v>214.30848</v>
      </c>
      <c r="M43" s="146">
        <f t="shared" si="19"/>
        <v>48</v>
      </c>
      <c r="N43" s="146">
        <f t="shared" si="19"/>
        <v>48</v>
      </c>
      <c r="O43" s="146">
        <f t="shared" si="19"/>
        <v>48</v>
      </c>
      <c r="P43" s="146">
        <f t="shared" si="19"/>
        <v>48</v>
      </c>
      <c r="Q43" s="143">
        <f t="shared" si="19"/>
        <v>207.36</v>
      </c>
      <c r="R43" s="143">
        <f t="shared" si="19"/>
        <v>221.66784000000001</v>
      </c>
      <c r="S43" s="328"/>
    </row>
    <row r="44" spans="1:24" s="5" customFormat="1" ht="30" customHeight="1">
      <c r="A44" s="147" t="s">
        <v>71</v>
      </c>
      <c r="B44" s="166" t="s">
        <v>49</v>
      </c>
      <c r="C44" s="189" t="s">
        <v>54</v>
      </c>
      <c r="D44" s="184" t="e">
        <f>D45+#REF!</f>
        <v>#REF!</v>
      </c>
      <c r="E44" s="184" t="e">
        <f>E45+#REF!</f>
        <v>#REF!</v>
      </c>
      <c r="F44" s="184" t="e">
        <f>F45+#REF!</f>
        <v>#REF!</v>
      </c>
      <c r="G44" s="150">
        <f t="shared" si="19"/>
        <v>30</v>
      </c>
      <c r="H44" s="150">
        <f t="shared" si="19"/>
        <v>19.8</v>
      </c>
      <c r="I44" s="150">
        <f t="shared" si="19"/>
        <v>35</v>
      </c>
      <c r="J44" s="151">
        <f t="shared" si="19"/>
        <v>192</v>
      </c>
      <c r="K44" s="191">
        <f t="shared" si="19"/>
        <v>203.13600000000002</v>
      </c>
      <c r="L44" s="153">
        <f t="shared" si="19"/>
        <v>214.30848</v>
      </c>
      <c r="M44" s="154">
        <f t="shared" si="19"/>
        <v>48</v>
      </c>
      <c r="N44" s="154">
        <f t="shared" si="19"/>
        <v>48</v>
      </c>
      <c r="O44" s="154">
        <f t="shared" si="19"/>
        <v>48</v>
      </c>
      <c r="P44" s="154">
        <f t="shared" si="19"/>
        <v>48</v>
      </c>
      <c r="Q44" s="151">
        <f t="shared" si="19"/>
        <v>207.36</v>
      </c>
      <c r="R44" s="151">
        <f t="shared" si="19"/>
        <v>221.66784000000001</v>
      </c>
      <c r="S44" s="328"/>
    </row>
    <row r="45" spans="1:24" s="5" customFormat="1" ht="55.5" customHeight="1">
      <c r="A45" s="147" t="s">
        <v>79</v>
      </c>
      <c r="B45" s="166" t="s">
        <v>53</v>
      </c>
      <c r="C45" s="189" t="s">
        <v>467</v>
      </c>
      <c r="D45" s="184">
        <f>D46+D54+D51</f>
        <v>6635.2</v>
      </c>
      <c r="E45" s="184">
        <f>E46+E54+E51</f>
        <v>4901.8</v>
      </c>
      <c r="F45" s="184">
        <f>F46+F54+F51</f>
        <v>6635.2</v>
      </c>
      <c r="G45" s="150">
        <f t="shared" ref="G45:P45" si="20">G46+G47</f>
        <v>30</v>
      </c>
      <c r="H45" s="150">
        <f t="shared" si="20"/>
        <v>19.8</v>
      </c>
      <c r="I45" s="150">
        <f t="shared" si="20"/>
        <v>35</v>
      </c>
      <c r="J45" s="151">
        <f t="shared" si="20"/>
        <v>192</v>
      </c>
      <c r="K45" s="192">
        <f t="shared" si="20"/>
        <v>203.13600000000002</v>
      </c>
      <c r="L45" s="193">
        <f t="shared" si="20"/>
        <v>214.30848</v>
      </c>
      <c r="M45" s="154">
        <f t="shared" si="20"/>
        <v>48</v>
      </c>
      <c r="N45" s="154">
        <f t="shared" si="20"/>
        <v>48</v>
      </c>
      <c r="O45" s="154">
        <f t="shared" si="20"/>
        <v>48</v>
      </c>
      <c r="P45" s="154">
        <f t="shared" si="20"/>
        <v>48</v>
      </c>
      <c r="Q45" s="151">
        <f>Q46+Q47</f>
        <v>207.36</v>
      </c>
      <c r="R45" s="151">
        <f>R46+R47</f>
        <v>221.66784000000001</v>
      </c>
      <c r="S45" s="328"/>
      <c r="X45" s="321"/>
    </row>
    <row r="46" spans="1:24" s="4" customFormat="1" ht="57.75" customHeight="1">
      <c r="A46" s="147" t="s">
        <v>151</v>
      </c>
      <c r="B46" s="148" t="s">
        <v>162</v>
      </c>
      <c r="C46" s="189" t="s">
        <v>210</v>
      </c>
      <c r="D46" s="184">
        <f>D50</f>
        <v>5841.7</v>
      </c>
      <c r="E46" s="184">
        <f>E50</f>
        <v>4377.6000000000004</v>
      </c>
      <c r="F46" s="184">
        <f>F50</f>
        <v>5841.7</v>
      </c>
      <c r="G46" s="150">
        <v>20</v>
      </c>
      <c r="H46" s="150">
        <v>19.8</v>
      </c>
      <c r="I46" s="150">
        <v>30</v>
      </c>
      <c r="J46" s="151">
        <f>SUM(J48:J49)</f>
        <v>192</v>
      </c>
      <c r="K46" s="155">
        <f t="shared" si="3"/>
        <v>203.13600000000002</v>
      </c>
      <c r="L46" s="156">
        <f t="shared" si="4"/>
        <v>214.30848</v>
      </c>
      <c r="M46" s="154">
        <f>J46/4</f>
        <v>48</v>
      </c>
      <c r="N46" s="154">
        <f>J46/4</f>
        <v>48</v>
      </c>
      <c r="O46" s="154">
        <f>J46/4</f>
        <v>48</v>
      </c>
      <c r="P46" s="154">
        <f>J46/4</f>
        <v>48</v>
      </c>
      <c r="Q46" s="151">
        <f>J46*108%</f>
        <v>207.36</v>
      </c>
      <c r="R46" s="151">
        <f>Q46*106.9%</f>
        <v>221.66784000000001</v>
      </c>
      <c r="S46" s="326"/>
    </row>
    <row r="47" spans="1:24" s="6" customFormat="1" ht="61.5" hidden="1" customHeight="1" thickBot="1">
      <c r="A47" s="147" t="s">
        <v>471</v>
      </c>
      <c r="B47" s="148" t="s">
        <v>173</v>
      </c>
      <c r="C47" s="149" t="s">
        <v>211</v>
      </c>
      <c r="D47" s="184">
        <f>D50</f>
        <v>5841.7</v>
      </c>
      <c r="E47" s="184">
        <f>E50</f>
        <v>4377.6000000000004</v>
      </c>
      <c r="F47" s="184">
        <f>F50</f>
        <v>5841.7</v>
      </c>
      <c r="G47" s="150">
        <v>10</v>
      </c>
      <c r="H47" s="150">
        <v>0</v>
      </c>
      <c r="I47" s="150">
        <v>5</v>
      </c>
      <c r="J47" s="151">
        <v>0</v>
      </c>
      <c r="K47" s="155">
        <f t="shared" si="3"/>
        <v>0</v>
      </c>
      <c r="L47" s="156">
        <f t="shared" si="4"/>
        <v>0</v>
      </c>
      <c r="M47" s="150">
        <v>0</v>
      </c>
      <c r="N47" s="150">
        <v>0</v>
      </c>
      <c r="O47" s="150">
        <v>0</v>
      </c>
      <c r="P47" s="150">
        <v>0</v>
      </c>
      <c r="Q47" s="151">
        <v>0</v>
      </c>
      <c r="R47" s="151">
        <v>0</v>
      </c>
      <c r="S47" s="327"/>
    </row>
    <row r="48" spans="1:24" s="6" customFormat="1" ht="61.5" customHeight="1">
      <c r="A48" s="147" t="s">
        <v>674</v>
      </c>
      <c r="B48" s="148" t="s">
        <v>675</v>
      </c>
      <c r="C48" s="189" t="s">
        <v>210</v>
      </c>
      <c r="D48" s="184"/>
      <c r="E48" s="184"/>
      <c r="F48" s="184"/>
      <c r="G48" s="150"/>
      <c r="H48" s="150"/>
      <c r="I48" s="150"/>
      <c r="J48" s="151">
        <v>187</v>
      </c>
      <c r="K48" s="503"/>
      <c r="L48" s="503"/>
      <c r="M48" s="150"/>
      <c r="N48" s="150"/>
      <c r="O48" s="150"/>
      <c r="P48" s="150"/>
      <c r="Q48" s="151"/>
      <c r="R48" s="151"/>
      <c r="S48" s="327"/>
    </row>
    <row r="49" spans="1:20" s="6" customFormat="1" ht="61.5" customHeight="1" thickBot="1">
      <c r="A49" s="147" t="s">
        <v>399</v>
      </c>
      <c r="B49" s="148" t="s">
        <v>676</v>
      </c>
      <c r="C49" s="189" t="s">
        <v>210</v>
      </c>
      <c r="D49" s="184"/>
      <c r="E49" s="184"/>
      <c r="F49" s="184"/>
      <c r="G49" s="150"/>
      <c r="H49" s="150"/>
      <c r="I49" s="150"/>
      <c r="J49" s="151">
        <v>5</v>
      </c>
      <c r="K49" s="503"/>
      <c r="L49" s="503"/>
      <c r="M49" s="150"/>
      <c r="N49" s="150"/>
      <c r="O49" s="150"/>
      <c r="P49" s="150"/>
      <c r="Q49" s="151"/>
      <c r="R49" s="151"/>
      <c r="S49" s="327"/>
    </row>
    <row r="50" spans="1:20" s="6" customFormat="1" ht="50.25" customHeight="1" thickBot="1">
      <c r="A50" s="126" t="s">
        <v>47</v>
      </c>
      <c r="B50" s="207" t="s">
        <v>20</v>
      </c>
      <c r="C50" s="420" t="s">
        <v>163</v>
      </c>
      <c r="D50" s="150">
        <v>5841.7</v>
      </c>
      <c r="E50" s="150">
        <v>4377.6000000000004</v>
      </c>
      <c r="F50" s="150">
        <v>5841.7</v>
      </c>
      <c r="G50" s="184">
        <f t="shared" ref="G50:R50" si="21">G51</f>
        <v>22002.800000000003</v>
      </c>
      <c r="H50" s="184">
        <f t="shared" si="21"/>
        <v>6463.3</v>
      </c>
      <c r="I50" s="184">
        <f t="shared" si="21"/>
        <v>19569.800000000003</v>
      </c>
      <c r="J50" s="221">
        <f t="shared" si="21"/>
        <v>58883.6</v>
      </c>
      <c r="K50" s="195">
        <f t="shared" si="21"/>
        <v>60474.2</v>
      </c>
      <c r="L50" s="196">
        <f t="shared" si="21"/>
        <v>60616</v>
      </c>
      <c r="M50" s="138">
        <f t="shared" si="21"/>
        <v>14720.9</v>
      </c>
      <c r="N50" s="138">
        <f t="shared" si="21"/>
        <v>14720.9</v>
      </c>
      <c r="O50" s="138">
        <f t="shared" si="21"/>
        <v>14720.9</v>
      </c>
      <c r="P50" s="138">
        <f t="shared" si="21"/>
        <v>14720.9</v>
      </c>
      <c r="Q50" s="135">
        <f t="shared" si="21"/>
        <v>63594.288</v>
      </c>
      <c r="R50" s="135">
        <f t="shared" si="21"/>
        <v>67982.293871999995</v>
      </c>
      <c r="S50" s="327"/>
    </row>
    <row r="51" spans="1:20" s="6" customFormat="1" ht="42.75" customHeight="1" thickBot="1">
      <c r="A51" s="420">
        <v>1</v>
      </c>
      <c r="B51" s="207" t="s">
        <v>152</v>
      </c>
      <c r="C51" s="208" t="s">
        <v>350</v>
      </c>
      <c r="D51" s="184">
        <v>0</v>
      </c>
      <c r="E51" s="184">
        <v>0</v>
      </c>
      <c r="F51" s="184">
        <v>0</v>
      </c>
      <c r="G51" s="184">
        <f t="shared" ref="G51:P51" si="22">G52+G58+G55</f>
        <v>22002.800000000003</v>
      </c>
      <c r="H51" s="184">
        <f t="shared" si="22"/>
        <v>6463.3</v>
      </c>
      <c r="I51" s="184">
        <f t="shared" si="22"/>
        <v>19569.800000000003</v>
      </c>
      <c r="J51" s="221">
        <f>J52+J58+J55</f>
        <v>58883.6</v>
      </c>
      <c r="K51" s="197">
        <f t="shared" si="22"/>
        <v>60474.2</v>
      </c>
      <c r="L51" s="198">
        <f t="shared" si="22"/>
        <v>60616</v>
      </c>
      <c r="M51" s="146">
        <f t="shared" si="22"/>
        <v>14720.9</v>
      </c>
      <c r="N51" s="146">
        <f t="shared" si="22"/>
        <v>14720.9</v>
      </c>
      <c r="O51" s="146">
        <f t="shared" si="22"/>
        <v>14720.9</v>
      </c>
      <c r="P51" s="146">
        <f t="shared" si="22"/>
        <v>14720.9</v>
      </c>
      <c r="Q51" s="143">
        <f>Q52+Q58+Q55</f>
        <v>63594.288</v>
      </c>
      <c r="R51" s="143">
        <f>R52+R58+R55</f>
        <v>67982.293871999995</v>
      </c>
      <c r="S51" s="327"/>
    </row>
    <row r="52" spans="1:20" s="5" customFormat="1" ht="36.75" customHeight="1">
      <c r="A52" s="147" t="s">
        <v>62</v>
      </c>
      <c r="B52" s="148" t="s">
        <v>58</v>
      </c>
      <c r="C52" s="149" t="s">
        <v>153</v>
      </c>
      <c r="D52" s="150">
        <f>D53</f>
        <v>0</v>
      </c>
      <c r="E52" s="150">
        <f>E53</f>
        <v>0</v>
      </c>
      <c r="F52" s="150">
        <f>F53</f>
        <v>0</v>
      </c>
      <c r="G52" s="150">
        <f t="shared" ref="G52:P52" si="23">G54</f>
        <v>8472</v>
      </c>
      <c r="H52" s="150">
        <f t="shared" si="23"/>
        <v>5648</v>
      </c>
      <c r="I52" s="150">
        <f>H52/8*12</f>
        <v>8472</v>
      </c>
      <c r="J52" s="151">
        <f t="shared" si="23"/>
        <v>57136.2</v>
      </c>
      <c r="K52" s="199">
        <f t="shared" si="23"/>
        <v>58000</v>
      </c>
      <c r="L52" s="200">
        <f t="shared" si="23"/>
        <v>58000</v>
      </c>
      <c r="M52" s="154">
        <f t="shared" si="23"/>
        <v>14284.05</v>
      </c>
      <c r="N52" s="154">
        <f t="shared" si="23"/>
        <v>14284.05</v>
      </c>
      <c r="O52" s="154">
        <f t="shared" si="23"/>
        <v>14284.05</v>
      </c>
      <c r="P52" s="154">
        <f t="shared" si="23"/>
        <v>14284.05</v>
      </c>
      <c r="Q52" s="151">
        <f>Q54</f>
        <v>61707.095999999998</v>
      </c>
      <c r="R52" s="151">
        <f>R54</f>
        <v>65964.885623999988</v>
      </c>
      <c r="S52" s="328"/>
    </row>
    <row r="53" spans="1:20" s="5" customFormat="1" ht="63" customHeight="1">
      <c r="A53" s="147" t="s">
        <v>45</v>
      </c>
      <c r="B53" s="148" t="s">
        <v>61</v>
      </c>
      <c r="C53" s="149" t="s">
        <v>154</v>
      </c>
      <c r="D53" s="150">
        <v>0</v>
      </c>
      <c r="E53" s="150">
        <v>0</v>
      </c>
      <c r="F53" s="150">
        <v>0</v>
      </c>
      <c r="G53" s="150">
        <f t="shared" ref="G53:R53" si="24">G54</f>
        <v>8472</v>
      </c>
      <c r="H53" s="150">
        <f t="shared" si="24"/>
        <v>5648</v>
      </c>
      <c r="I53" s="150">
        <f>H53/8*12</f>
        <v>8472</v>
      </c>
      <c r="J53" s="151">
        <f t="shared" si="24"/>
        <v>57136.2</v>
      </c>
      <c r="K53" s="201">
        <f t="shared" si="24"/>
        <v>58000</v>
      </c>
      <c r="L53" s="202">
        <f t="shared" si="24"/>
        <v>58000</v>
      </c>
      <c r="M53" s="154">
        <f t="shared" si="24"/>
        <v>14284.05</v>
      </c>
      <c r="N53" s="154">
        <f t="shared" si="24"/>
        <v>14284.05</v>
      </c>
      <c r="O53" s="154">
        <f t="shared" si="24"/>
        <v>14284.05</v>
      </c>
      <c r="P53" s="154">
        <f t="shared" si="24"/>
        <v>14284.05</v>
      </c>
      <c r="Q53" s="151">
        <f t="shared" si="24"/>
        <v>61707.095999999998</v>
      </c>
      <c r="R53" s="151">
        <f t="shared" si="24"/>
        <v>65964.885623999988</v>
      </c>
      <c r="S53" s="328"/>
      <c r="T53" s="328">
        <f>J67-J58</f>
        <v>90686.200000000012</v>
      </c>
    </row>
    <row r="54" spans="1:20" s="5" customFormat="1" ht="57" customHeight="1" thickBot="1">
      <c r="A54" s="147" t="s">
        <v>44</v>
      </c>
      <c r="B54" s="148" t="s">
        <v>60</v>
      </c>
      <c r="C54" s="149" t="s">
        <v>601</v>
      </c>
      <c r="D54" s="150">
        <f>D55+D59</f>
        <v>793.50000000000011</v>
      </c>
      <c r="E54" s="150">
        <f>E55+E59</f>
        <v>524.20000000000005</v>
      </c>
      <c r="F54" s="150">
        <f>F55+F59</f>
        <v>793.50000000000011</v>
      </c>
      <c r="G54" s="150">
        <v>8472</v>
      </c>
      <c r="H54" s="150">
        <v>5648</v>
      </c>
      <c r="I54" s="150">
        <f>H54/8*12</f>
        <v>8472</v>
      </c>
      <c r="J54" s="151">
        <v>57136.2</v>
      </c>
      <c r="K54" s="204">
        <v>58000</v>
      </c>
      <c r="L54" s="205">
        <v>58000</v>
      </c>
      <c r="M54" s="154">
        <f>J54/4</f>
        <v>14284.05</v>
      </c>
      <c r="N54" s="154">
        <f>J54/4</f>
        <v>14284.05</v>
      </c>
      <c r="O54" s="154">
        <f>J54/4</f>
        <v>14284.05</v>
      </c>
      <c r="P54" s="154">
        <f>J54/4</f>
        <v>14284.05</v>
      </c>
      <c r="Q54" s="151">
        <f>J54*108%</f>
        <v>61707.095999999998</v>
      </c>
      <c r="R54" s="151">
        <f>Q54*106.9%</f>
        <v>65964.885623999988</v>
      </c>
      <c r="S54" s="328"/>
      <c r="T54" s="328">
        <f>T53*0.278</f>
        <v>25210.763600000006</v>
      </c>
    </row>
    <row r="55" spans="1:20" s="5" customFormat="1" ht="53.25" hidden="1" customHeight="1" thickBot="1">
      <c r="A55" s="420">
        <v>6</v>
      </c>
      <c r="B55" s="207" t="s">
        <v>225</v>
      </c>
      <c r="C55" s="208" t="s">
        <v>351</v>
      </c>
      <c r="D55" s="150">
        <f>D56</f>
        <v>565.40000000000009</v>
      </c>
      <c r="E55" s="150">
        <f t="shared" ref="E55:L56" si="25">E56</f>
        <v>410.1</v>
      </c>
      <c r="F55" s="150">
        <f t="shared" si="25"/>
        <v>565.40000000000009</v>
      </c>
      <c r="G55" s="184">
        <f t="shared" si="25"/>
        <v>11982.7</v>
      </c>
      <c r="H55" s="184">
        <f t="shared" si="25"/>
        <v>0</v>
      </c>
      <c r="I55" s="184">
        <f t="shared" si="25"/>
        <v>9982.7000000000007</v>
      </c>
      <c r="J55" s="221">
        <f t="shared" si="25"/>
        <v>0</v>
      </c>
      <c r="K55" s="187">
        <f t="shared" si="25"/>
        <v>0</v>
      </c>
      <c r="L55" s="188">
        <f t="shared" si="25"/>
        <v>0</v>
      </c>
      <c r="M55" s="146">
        <v>0</v>
      </c>
      <c r="N55" s="146">
        <v>0</v>
      </c>
      <c r="O55" s="146">
        <v>0</v>
      </c>
      <c r="P55" s="146">
        <v>0</v>
      </c>
      <c r="Q55" s="143">
        <f>Q56</f>
        <v>0</v>
      </c>
      <c r="R55" s="143">
        <f>R56</f>
        <v>0</v>
      </c>
      <c r="S55" s="328"/>
    </row>
    <row r="56" spans="1:20" s="6" customFormat="1" ht="13.5" hidden="1" thickBot="1">
      <c r="A56" s="206" t="s">
        <v>141</v>
      </c>
      <c r="B56" s="207" t="s">
        <v>226</v>
      </c>
      <c r="C56" s="208" t="s">
        <v>227</v>
      </c>
      <c r="D56" s="150">
        <f>D57+D58</f>
        <v>565.40000000000009</v>
      </c>
      <c r="E56" s="150">
        <f>E57+E58</f>
        <v>410.1</v>
      </c>
      <c r="F56" s="150">
        <f>F57+F58</f>
        <v>565.40000000000009</v>
      </c>
      <c r="G56" s="150">
        <f t="shared" si="25"/>
        <v>11982.7</v>
      </c>
      <c r="H56" s="150">
        <f t="shared" si="25"/>
        <v>0</v>
      </c>
      <c r="I56" s="150">
        <f t="shared" si="25"/>
        <v>9982.7000000000007</v>
      </c>
      <c r="J56" s="151">
        <f t="shared" si="25"/>
        <v>0</v>
      </c>
      <c r="K56" s="210">
        <f t="shared" si="25"/>
        <v>0</v>
      </c>
      <c r="L56" s="211">
        <f t="shared" si="25"/>
        <v>0</v>
      </c>
      <c r="M56" s="154">
        <v>0</v>
      </c>
      <c r="N56" s="154">
        <v>0</v>
      </c>
      <c r="O56" s="154">
        <v>0</v>
      </c>
      <c r="P56" s="154">
        <v>0</v>
      </c>
      <c r="Q56" s="209">
        <f>Q57</f>
        <v>0</v>
      </c>
      <c r="R56" s="209">
        <f>R57</f>
        <v>0</v>
      </c>
      <c r="S56" s="327"/>
    </row>
    <row r="57" spans="1:20" ht="53.25" hidden="1" customHeight="1" thickBot="1">
      <c r="A57" s="147" t="s">
        <v>51</v>
      </c>
      <c r="B57" s="148" t="s">
        <v>242</v>
      </c>
      <c r="C57" s="149" t="s">
        <v>243</v>
      </c>
      <c r="D57" s="150">
        <v>552.70000000000005</v>
      </c>
      <c r="E57" s="150">
        <v>410.1</v>
      </c>
      <c r="F57" s="150">
        <v>552.70000000000005</v>
      </c>
      <c r="G57" s="150">
        <v>11982.7</v>
      </c>
      <c r="H57" s="150">
        <v>0</v>
      </c>
      <c r="I57" s="150">
        <v>9982.7000000000007</v>
      </c>
      <c r="J57" s="151">
        <v>0</v>
      </c>
      <c r="K57" s="212"/>
      <c r="L57" s="213"/>
      <c r="M57" s="154">
        <v>0</v>
      </c>
      <c r="N57" s="154">
        <v>0</v>
      </c>
      <c r="O57" s="154">
        <v>0</v>
      </c>
      <c r="P57" s="154">
        <v>0</v>
      </c>
      <c r="Q57" s="209">
        <v>0</v>
      </c>
      <c r="R57" s="209">
        <v>0</v>
      </c>
    </row>
    <row r="58" spans="1:20" ht="42" customHeight="1" thickBot="1">
      <c r="A58" s="420">
        <v>2</v>
      </c>
      <c r="B58" s="207" t="s">
        <v>85</v>
      </c>
      <c r="C58" s="208" t="s">
        <v>352</v>
      </c>
      <c r="D58" s="150">
        <v>12.7</v>
      </c>
      <c r="E58" s="150">
        <v>0</v>
      </c>
      <c r="F58" s="150">
        <v>12.7</v>
      </c>
      <c r="G58" s="184">
        <f t="shared" ref="G58:P58" si="26">G59+G63</f>
        <v>1548.1</v>
      </c>
      <c r="H58" s="184">
        <f t="shared" si="26"/>
        <v>815.3</v>
      </c>
      <c r="I58" s="184">
        <f t="shared" si="26"/>
        <v>1115.0999999999999</v>
      </c>
      <c r="J58" s="221">
        <f>J59+J63</f>
        <v>1747.4</v>
      </c>
      <c r="K58" s="187">
        <f t="shared" si="26"/>
        <v>2474.1999999999998</v>
      </c>
      <c r="L58" s="188">
        <f t="shared" si="26"/>
        <v>2616</v>
      </c>
      <c r="M58" s="146">
        <f t="shared" si="26"/>
        <v>436.85</v>
      </c>
      <c r="N58" s="146">
        <f t="shared" si="26"/>
        <v>436.85</v>
      </c>
      <c r="O58" s="146">
        <f t="shared" si="26"/>
        <v>436.85</v>
      </c>
      <c r="P58" s="146">
        <f t="shared" si="26"/>
        <v>436.85</v>
      </c>
      <c r="Q58" s="143">
        <f>Q59+Q63</f>
        <v>1887.192</v>
      </c>
      <c r="R58" s="143">
        <f>R59+R63</f>
        <v>2017.4082480000002</v>
      </c>
    </row>
    <row r="59" spans="1:20" ht="43.5" customHeight="1">
      <c r="A59" s="147" t="s">
        <v>64</v>
      </c>
      <c r="B59" s="166" t="s">
        <v>87</v>
      </c>
      <c r="C59" s="149" t="s">
        <v>86</v>
      </c>
      <c r="D59" s="184">
        <f>D61</f>
        <v>228.1</v>
      </c>
      <c r="E59" s="184">
        <f>E61</f>
        <v>114.1</v>
      </c>
      <c r="F59" s="184">
        <f>F61</f>
        <v>228.1</v>
      </c>
      <c r="G59" s="150">
        <f t="shared" ref="G59:P59" si="27">G60</f>
        <v>662.2</v>
      </c>
      <c r="H59" s="150">
        <f t="shared" si="27"/>
        <v>485.4</v>
      </c>
      <c r="I59" s="150">
        <f>H59/8*12</f>
        <v>728.09999999999991</v>
      </c>
      <c r="J59" s="151">
        <f>J61+J62</f>
        <v>802.6</v>
      </c>
      <c r="K59" s="210">
        <f t="shared" si="27"/>
        <v>740.1</v>
      </c>
      <c r="L59" s="211">
        <f t="shared" si="27"/>
        <v>780.8</v>
      </c>
      <c r="M59" s="154">
        <f t="shared" si="27"/>
        <v>200.65</v>
      </c>
      <c r="N59" s="154">
        <f t="shared" si="27"/>
        <v>200.65</v>
      </c>
      <c r="O59" s="154">
        <f t="shared" si="27"/>
        <v>200.65</v>
      </c>
      <c r="P59" s="154">
        <f t="shared" si="27"/>
        <v>200.65</v>
      </c>
      <c r="Q59" s="209">
        <f>Q61+Q62</f>
        <v>866.80800000000011</v>
      </c>
      <c r="R59" s="209">
        <f>R61+R62</f>
        <v>926.61775200000011</v>
      </c>
    </row>
    <row r="60" spans="1:20" ht="65.099999999999994" customHeight="1">
      <c r="A60" s="147" t="s">
        <v>65</v>
      </c>
      <c r="B60" s="166" t="s">
        <v>88</v>
      </c>
      <c r="C60" s="149" t="s">
        <v>602</v>
      </c>
      <c r="D60" s="150">
        <v>228.1</v>
      </c>
      <c r="E60" s="150">
        <v>114.1</v>
      </c>
      <c r="F60" s="150">
        <v>228.1</v>
      </c>
      <c r="G60" s="150">
        <f t="shared" ref="G60:L60" si="28">G61+G62</f>
        <v>662.2</v>
      </c>
      <c r="H60" s="150">
        <f t="shared" si="28"/>
        <v>485.4</v>
      </c>
      <c r="I60" s="150">
        <f t="shared" si="28"/>
        <v>662.2</v>
      </c>
      <c r="J60" s="151">
        <f>J61+J62</f>
        <v>802.6</v>
      </c>
      <c r="K60" s="214">
        <f t="shared" si="28"/>
        <v>740.1</v>
      </c>
      <c r="L60" s="215">
        <f t="shared" si="28"/>
        <v>780.8</v>
      </c>
      <c r="M60" s="154">
        <f>J60/4</f>
        <v>200.65</v>
      </c>
      <c r="N60" s="154">
        <f>J60/4</f>
        <v>200.65</v>
      </c>
      <c r="O60" s="154">
        <f>J60/4</f>
        <v>200.65</v>
      </c>
      <c r="P60" s="154">
        <f>J60/4</f>
        <v>200.65</v>
      </c>
      <c r="Q60" s="209">
        <f>Q61</f>
        <v>859.78800000000012</v>
      </c>
      <c r="R60" s="209">
        <f>R61</f>
        <v>919.11337200000014</v>
      </c>
    </row>
    <row r="61" spans="1:20" ht="68.25" customHeight="1">
      <c r="A61" s="147" t="s">
        <v>169</v>
      </c>
      <c r="B61" s="148" t="s">
        <v>132</v>
      </c>
      <c r="C61" s="216" t="s">
        <v>314</v>
      </c>
      <c r="D61" s="150">
        <v>228.1</v>
      </c>
      <c r="E61" s="150">
        <v>114.1</v>
      </c>
      <c r="F61" s="150">
        <v>228.1</v>
      </c>
      <c r="G61" s="150">
        <v>657.2</v>
      </c>
      <c r="H61" s="150">
        <v>485.4</v>
      </c>
      <c r="I61" s="150">
        <v>657.2</v>
      </c>
      <c r="J61" s="151">
        <v>796.1</v>
      </c>
      <c r="K61" s="192">
        <v>740.1</v>
      </c>
      <c r="L61" s="193">
        <v>780.8</v>
      </c>
      <c r="M61" s="154">
        <f>J61/4</f>
        <v>199.02500000000001</v>
      </c>
      <c r="N61" s="154">
        <f>J61/4</f>
        <v>199.02500000000001</v>
      </c>
      <c r="O61" s="154">
        <f>J61/4</f>
        <v>199.02500000000001</v>
      </c>
      <c r="P61" s="154">
        <f>J61/4</f>
        <v>199.02500000000001</v>
      </c>
      <c r="Q61" s="151">
        <f>J61*108%</f>
        <v>859.78800000000012</v>
      </c>
      <c r="R61" s="151">
        <f>Q61*106.9%</f>
        <v>919.11337200000014</v>
      </c>
    </row>
    <row r="62" spans="1:20" ht="93" customHeight="1" thickBot="1">
      <c r="A62" s="147" t="s">
        <v>587</v>
      </c>
      <c r="B62" s="148" t="s">
        <v>129</v>
      </c>
      <c r="C62" s="216" t="s">
        <v>316</v>
      </c>
      <c r="D62" s="150">
        <v>228.1</v>
      </c>
      <c r="E62" s="150">
        <v>114.1</v>
      </c>
      <c r="F62" s="150">
        <v>228.1</v>
      </c>
      <c r="G62" s="150">
        <v>5</v>
      </c>
      <c r="H62" s="150"/>
      <c r="I62" s="150">
        <v>5</v>
      </c>
      <c r="J62" s="151">
        <v>6.5</v>
      </c>
      <c r="K62" s="217"/>
      <c r="L62" s="218"/>
      <c r="M62" s="154">
        <f>J62/4</f>
        <v>1.625</v>
      </c>
      <c r="N62" s="154">
        <f>J62/4</f>
        <v>1.625</v>
      </c>
      <c r="O62" s="154">
        <f>J62/4</f>
        <v>1.625</v>
      </c>
      <c r="P62" s="154">
        <f>J62/4</f>
        <v>1.625</v>
      </c>
      <c r="Q62" s="151">
        <f>J62*108%</f>
        <v>7.0200000000000005</v>
      </c>
      <c r="R62" s="151">
        <f>Q62*106.9%</f>
        <v>7.5043800000000003</v>
      </c>
    </row>
    <row r="63" spans="1:20" ht="52.5" customHeight="1" thickBot="1">
      <c r="A63" s="147" t="s">
        <v>588</v>
      </c>
      <c r="B63" s="148" t="s">
        <v>84</v>
      </c>
      <c r="C63" s="216" t="s">
        <v>317</v>
      </c>
      <c r="D63" s="151" t="e">
        <f>D9+D44</f>
        <v>#REF!</v>
      </c>
      <c r="E63" s="151" t="e">
        <f>E9+E44</f>
        <v>#REF!</v>
      </c>
      <c r="F63" s="151" t="e">
        <f>F9+F44</f>
        <v>#REF!</v>
      </c>
      <c r="G63" s="150">
        <f t="shared" ref="G63:P63" si="29">G65+G66</f>
        <v>885.9</v>
      </c>
      <c r="H63" s="150">
        <f t="shared" si="29"/>
        <v>329.9</v>
      </c>
      <c r="I63" s="150">
        <f t="shared" si="29"/>
        <v>387</v>
      </c>
      <c r="J63" s="151">
        <f t="shared" si="29"/>
        <v>944.8</v>
      </c>
      <c r="K63" s="219">
        <f t="shared" si="29"/>
        <v>1734.1</v>
      </c>
      <c r="L63" s="220">
        <f t="shared" si="29"/>
        <v>1835.1999999999998</v>
      </c>
      <c r="M63" s="154">
        <f t="shared" si="29"/>
        <v>236.2</v>
      </c>
      <c r="N63" s="154">
        <f t="shared" si="29"/>
        <v>236.2</v>
      </c>
      <c r="O63" s="154">
        <f t="shared" si="29"/>
        <v>236.2</v>
      </c>
      <c r="P63" s="154">
        <f t="shared" si="29"/>
        <v>236.2</v>
      </c>
      <c r="Q63" s="151">
        <f>Q65+Q66</f>
        <v>1020.384</v>
      </c>
      <c r="R63" s="151">
        <f>R65+R66</f>
        <v>1090.7904960000001</v>
      </c>
    </row>
    <row r="64" spans="1:20" ht="51">
      <c r="A64" s="147" t="s">
        <v>589</v>
      </c>
      <c r="B64" s="148" t="s">
        <v>212</v>
      </c>
      <c r="C64" s="216" t="s">
        <v>603</v>
      </c>
      <c r="D64" s="221">
        <v>30381.3</v>
      </c>
      <c r="E64" s="221">
        <f>[1]ведомст.структ!I79</f>
        <v>20086.600000000002</v>
      </c>
      <c r="F64" s="221">
        <f>[1]ведомст.структ!J79</f>
        <v>30141.100000000002</v>
      </c>
      <c r="G64" s="184">
        <f t="shared" ref="G64:P64" si="30">G65+G66</f>
        <v>885.9</v>
      </c>
      <c r="H64" s="184">
        <f t="shared" si="30"/>
        <v>329.9</v>
      </c>
      <c r="I64" s="184">
        <f t="shared" si="30"/>
        <v>387</v>
      </c>
      <c r="J64" s="151">
        <f t="shared" si="30"/>
        <v>944.8</v>
      </c>
      <c r="K64" s="223">
        <f t="shared" si="30"/>
        <v>1734.1</v>
      </c>
      <c r="L64" s="224">
        <f t="shared" si="30"/>
        <v>1835.1999999999998</v>
      </c>
      <c r="M64" s="154">
        <f t="shared" si="30"/>
        <v>236.2</v>
      </c>
      <c r="N64" s="154">
        <f t="shared" si="30"/>
        <v>236.2</v>
      </c>
      <c r="O64" s="154">
        <f t="shared" si="30"/>
        <v>236.2</v>
      </c>
      <c r="P64" s="154">
        <f t="shared" si="30"/>
        <v>236.2</v>
      </c>
      <c r="Q64" s="209">
        <f>Q65+Q66</f>
        <v>1020.384</v>
      </c>
      <c r="R64" s="209">
        <f>R65+R66</f>
        <v>1090.7904960000001</v>
      </c>
    </row>
    <row r="65" spans="1:18" ht="45" customHeight="1" thickBot="1">
      <c r="A65" s="147" t="s">
        <v>590</v>
      </c>
      <c r="B65" s="148" t="s">
        <v>89</v>
      </c>
      <c r="C65" s="149" t="s">
        <v>318</v>
      </c>
      <c r="D65" s="184" t="e">
        <f>D63-D64</f>
        <v>#REF!</v>
      </c>
      <c r="E65" s="184" t="e">
        <f>E63-E64</f>
        <v>#REF!</v>
      </c>
      <c r="F65" s="184" t="e">
        <f>F63-F64</f>
        <v>#REF!</v>
      </c>
      <c r="G65" s="150">
        <v>602.4</v>
      </c>
      <c r="H65" s="150">
        <v>258</v>
      </c>
      <c r="I65" s="150">
        <f>H65/8*12</f>
        <v>387</v>
      </c>
      <c r="J65" s="151">
        <v>944.8</v>
      </c>
      <c r="K65" s="225">
        <v>1155.3</v>
      </c>
      <c r="L65" s="193">
        <v>1218.8</v>
      </c>
      <c r="M65" s="154">
        <f>J65/4</f>
        <v>236.2</v>
      </c>
      <c r="N65" s="154">
        <f>J65/4</f>
        <v>236.2</v>
      </c>
      <c r="O65" s="154">
        <f>J65/4</f>
        <v>236.2</v>
      </c>
      <c r="P65" s="154">
        <f>J65/4</f>
        <v>236.2</v>
      </c>
      <c r="Q65" s="151">
        <f>J65*108%</f>
        <v>1020.384</v>
      </c>
      <c r="R65" s="151">
        <f>Q65*106.9%</f>
        <v>1090.7904960000001</v>
      </c>
    </row>
    <row r="66" spans="1:18" ht="46.5" hidden="1" customHeight="1" thickBot="1">
      <c r="A66" s="147" t="s">
        <v>354</v>
      </c>
      <c r="B66" s="148" t="s">
        <v>265</v>
      </c>
      <c r="C66" s="149" t="s">
        <v>319</v>
      </c>
      <c r="D66" s="157"/>
      <c r="E66" s="226"/>
      <c r="F66" s="226"/>
      <c r="G66" s="150">
        <v>283.5</v>
      </c>
      <c r="H66" s="150">
        <v>71.900000000000006</v>
      </c>
      <c r="I66" s="150"/>
      <c r="J66" s="151">
        <v>0</v>
      </c>
      <c r="K66" s="225">
        <v>578.79999999999995</v>
      </c>
      <c r="L66" s="193">
        <v>616.4</v>
      </c>
      <c r="M66" s="154">
        <f>J66/4</f>
        <v>0</v>
      </c>
      <c r="N66" s="154">
        <f>J66/4</f>
        <v>0</v>
      </c>
      <c r="O66" s="154">
        <f>J66/4</f>
        <v>0</v>
      </c>
      <c r="P66" s="154">
        <f>J66/4</f>
        <v>0</v>
      </c>
      <c r="Q66" s="151">
        <v>0</v>
      </c>
      <c r="R66" s="151">
        <v>0</v>
      </c>
    </row>
    <row r="67" spans="1:18" ht="19.5" thickBot="1">
      <c r="A67" s="126"/>
      <c r="B67" s="227"/>
      <c r="C67" s="228" t="s">
        <v>9</v>
      </c>
      <c r="D67" s="221" t="e">
        <f>D63-D44</f>
        <v>#REF!</v>
      </c>
      <c r="E67" s="221" t="e">
        <f>E63-E44</f>
        <v>#REF!</v>
      </c>
      <c r="F67" s="221" t="e">
        <f>F63-F44</f>
        <v>#REF!</v>
      </c>
      <c r="G67" s="221">
        <f t="shared" ref="G67:P67" si="31">G9+G50</f>
        <v>51728.200000000004</v>
      </c>
      <c r="H67" s="221">
        <f t="shared" si="31"/>
        <v>23927.699999999997</v>
      </c>
      <c r="I67" s="221">
        <f t="shared" si="31"/>
        <v>48661.7</v>
      </c>
      <c r="J67" s="221">
        <f>J9+J50</f>
        <v>92433.600000000006</v>
      </c>
      <c r="K67" s="229">
        <f t="shared" si="31"/>
        <v>95364.923999999999</v>
      </c>
      <c r="L67" s="230">
        <f t="shared" si="31"/>
        <v>97425.713820000004</v>
      </c>
      <c r="M67" s="158">
        <f t="shared" si="31"/>
        <v>25602.15</v>
      </c>
      <c r="N67" s="158">
        <f t="shared" si="31"/>
        <v>25602.15</v>
      </c>
      <c r="O67" s="158">
        <f t="shared" si="31"/>
        <v>25602.15</v>
      </c>
      <c r="P67" s="158">
        <f t="shared" si="31"/>
        <v>14849.15</v>
      </c>
      <c r="Q67" s="221">
        <f>Q9+Q50</f>
        <v>99828.288</v>
      </c>
      <c r="R67" s="221">
        <f>R9+R50</f>
        <v>106716.43987199999</v>
      </c>
    </row>
    <row r="68" spans="1:18" ht="18.75" hidden="1">
      <c r="A68" s="110"/>
      <c r="B68" s="109"/>
      <c r="C68" s="107" t="s">
        <v>12</v>
      </c>
      <c r="G68" s="111" t="e">
        <f>#REF!</f>
        <v>#REF!</v>
      </c>
      <c r="H68" s="111" t="e">
        <f>#REF!</f>
        <v>#REF!</v>
      </c>
      <c r="I68" s="111" t="e">
        <f>#REF!</f>
        <v>#REF!</v>
      </c>
      <c r="J68" s="111" t="e">
        <f>#REF!</f>
        <v>#REF!</v>
      </c>
      <c r="K68" s="111" t="e">
        <f>#REF!</f>
        <v>#REF!</v>
      </c>
      <c r="L68" s="111" t="e">
        <f>#REF!</f>
        <v>#REF!</v>
      </c>
    </row>
    <row r="69" spans="1:18" ht="18.75" hidden="1">
      <c r="A69" s="110"/>
      <c r="B69" s="109"/>
      <c r="C69" s="105" t="s">
        <v>13</v>
      </c>
      <c r="G69" s="106" t="e">
        <f t="shared" ref="G69:L69" si="32">G67-G68</f>
        <v>#REF!</v>
      </c>
      <c r="H69" s="106" t="e">
        <f t="shared" si="32"/>
        <v>#REF!</v>
      </c>
      <c r="I69" s="106" t="e">
        <f t="shared" si="32"/>
        <v>#REF!</v>
      </c>
      <c r="J69" s="106" t="e">
        <f>J67-J68</f>
        <v>#REF!</v>
      </c>
      <c r="K69" s="106" t="e">
        <f t="shared" si="32"/>
        <v>#REF!</v>
      </c>
      <c r="L69" s="106" t="e">
        <f t="shared" si="32"/>
        <v>#REF!</v>
      </c>
    </row>
    <row r="70" spans="1:18" hidden="1">
      <c r="A70" s="112"/>
    </row>
    <row r="71" spans="1:18" ht="19.5" hidden="1" thickBot="1">
      <c r="A71" s="113"/>
      <c r="B71" s="114" t="s">
        <v>221</v>
      </c>
      <c r="C71" s="114"/>
      <c r="G71" s="104">
        <f t="shared" ref="G71:L71" si="33">G67-G50</f>
        <v>29725.4</v>
      </c>
      <c r="H71" s="104">
        <f t="shared" si="33"/>
        <v>17464.399999999998</v>
      </c>
      <c r="I71" s="104">
        <f t="shared" si="33"/>
        <v>29091.899999999994</v>
      </c>
      <c r="J71" s="104">
        <f t="shared" si="33"/>
        <v>33550.000000000007</v>
      </c>
      <c r="K71" s="104">
        <f t="shared" si="33"/>
        <v>34890.724000000002</v>
      </c>
      <c r="L71" s="104">
        <f t="shared" si="33"/>
        <v>36809.713820000004</v>
      </c>
    </row>
    <row r="72" spans="1:18" hidden="1"/>
    <row r="73" spans="1:18" hidden="1"/>
    <row r="74" spans="1:18" hidden="1">
      <c r="J74" s="2">
        <f>J67-J58</f>
        <v>90686.200000000012</v>
      </c>
    </row>
    <row r="75" spans="1:18" hidden="1">
      <c r="J75" s="2">
        <f>J74*0.31</f>
        <v>28112.722000000005</v>
      </c>
    </row>
    <row r="76" spans="1:18" hidden="1"/>
    <row r="77" spans="1:18" hidden="1"/>
    <row r="79" spans="1:18">
      <c r="P79" s="119"/>
    </row>
  </sheetData>
  <mergeCells count="5">
    <mergeCell ref="C1:P1"/>
    <mergeCell ref="C4:P4"/>
    <mergeCell ref="A5:P5"/>
    <mergeCell ref="A6:P6"/>
    <mergeCell ref="O7:P7"/>
  </mergeCells>
  <pageMargins left="0.59055118110236227" right="0.39370078740157483" top="0.39370078740157483" bottom="0.39370078740157483" header="0" footer="0"/>
  <pageSetup paperSize="9" scale="81" fitToHeight="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opLeftCell="A35" workbookViewId="0">
      <selection activeCell="J36" sqref="J36"/>
    </sheetView>
  </sheetViews>
  <sheetFormatPr defaultRowHeight="12.75"/>
  <cols>
    <col min="1" max="1" width="48.85546875" style="8" customWidth="1"/>
    <col min="2" max="2" width="16.5703125" style="9" customWidth="1"/>
    <col min="3" max="3" width="0.140625" style="9" hidden="1" customWidth="1"/>
    <col min="4" max="4" width="8.140625" style="10" hidden="1" customWidth="1"/>
    <col min="5" max="5" width="8" style="115" hidden="1" customWidth="1"/>
    <col min="6" max="6" width="5.140625" style="115" hidden="1" customWidth="1"/>
    <col min="7" max="7" width="11.7109375" style="115" hidden="1" customWidth="1"/>
    <col min="8" max="8" width="11" style="115" hidden="1" customWidth="1"/>
    <col min="9" max="9" width="12.5703125" style="115" hidden="1" customWidth="1"/>
    <col min="10" max="10" width="17" style="115" customWidth="1"/>
    <col min="11" max="14" width="0" style="115" hidden="1" customWidth="1"/>
    <col min="15" max="16384" width="9.140625" style="115"/>
  </cols>
  <sheetData>
    <row r="1" spans="1:18" ht="15.75">
      <c r="A1" s="312" t="s">
        <v>683</v>
      </c>
      <c r="B1" s="431"/>
      <c r="C1" s="232"/>
      <c r="D1" s="233"/>
      <c r="E1" s="117"/>
      <c r="F1" s="117"/>
      <c r="G1" s="117"/>
      <c r="H1" s="117"/>
      <c r="I1" s="117"/>
      <c r="J1" s="234" t="s">
        <v>188</v>
      </c>
    </row>
    <row r="2" spans="1:18">
      <c r="A2" s="117"/>
      <c r="B2" s="117"/>
      <c r="C2" s="117"/>
      <c r="D2" s="117"/>
      <c r="E2" s="117"/>
      <c r="F2" s="117"/>
      <c r="G2" s="117"/>
      <c r="H2" s="123"/>
      <c r="I2" s="123"/>
      <c r="J2" s="123" t="s">
        <v>682</v>
      </c>
    </row>
    <row r="3" spans="1:18">
      <c r="A3" s="117"/>
      <c r="B3" s="117"/>
      <c r="C3" s="236"/>
      <c r="D3" s="117"/>
      <c r="E3" s="117"/>
      <c r="F3" s="117"/>
      <c r="G3" s="117"/>
      <c r="H3" s="236"/>
      <c r="I3" s="117"/>
      <c r="J3" s="123" t="s">
        <v>684</v>
      </c>
    </row>
    <row r="4" spans="1:18" ht="21" customHeight="1">
      <c r="A4" s="117"/>
      <c r="B4" s="117"/>
      <c r="C4" s="117"/>
      <c r="D4" s="117"/>
      <c r="E4" s="117"/>
      <c r="F4" s="117"/>
      <c r="G4" s="117"/>
      <c r="H4" s="117"/>
      <c r="I4" s="117"/>
      <c r="J4" s="237" t="s">
        <v>685</v>
      </c>
    </row>
    <row r="5" spans="1:18">
      <c r="A5" s="117"/>
      <c r="B5" s="117"/>
      <c r="C5" s="117"/>
      <c r="D5" s="117"/>
      <c r="E5" s="117"/>
      <c r="F5" s="117"/>
      <c r="G5" s="117"/>
      <c r="H5" s="117"/>
      <c r="I5" s="117"/>
      <c r="J5" s="237"/>
    </row>
    <row r="6" spans="1:18">
      <c r="A6" s="518" t="s">
        <v>679</v>
      </c>
      <c r="B6" s="518"/>
      <c r="C6" s="518"/>
      <c r="D6" s="518"/>
      <c r="E6" s="518"/>
      <c r="F6" s="518"/>
      <c r="G6" s="518"/>
      <c r="H6" s="518"/>
      <c r="I6" s="518"/>
      <c r="J6" s="518"/>
    </row>
    <row r="7" spans="1:18" ht="27" customHeight="1">
      <c r="A7" s="518"/>
      <c r="B7" s="518"/>
      <c r="C7" s="518"/>
      <c r="D7" s="518"/>
      <c r="E7" s="518"/>
      <c r="F7" s="518"/>
      <c r="G7" s="518"/>
      <c r="H7" s="518"/>
      <c r="I7" s="518"/>
      <c r="J7" s="518"/>
    </row>
    <row r="8" spans="1:18">
      <c r="A8" s="239"/>
      <c r="B8" s="238"/>
      <c r="C8" s="240"/>
      <c r="D8" s="241"/>
      <c r="E8" s="117"/>
      <c r="F8" s="117"/>
      <c r="G8" s="117"/>
      <c r="H8" s="117"/>
      <c r="I8" s="117"/>
      <c r="J8" s="117"/>
    </row>
    <row r="9" spans="1:18" ht="56.25" customHeight="1">
      <c r="A9" s="432" t="s">
        <v>25</v>
      </c>
      <c r="B9" s="433" t="s">
        <v>26</v>
      </c>
      <c r="C9" s="450" t="s">
        <v>28</v>
      </c>
      <c r="D9" s="451" t="s">
        <v>223</v>
      </c>
      <c r="E9" s="452" t="s">
        <v>224</v>
      </c>
      <c r="F9" s="452" t="s">
        <v>220</v>
      </c>
      <c r="G9" s="451" t="s">
        <v>266</v>
      </c>
      <c r="H9" s="452" t="s">
        <v>330</v>
      </c>
      <c r="I9" s="452" t="s">
        <v>267</v>
      </c>
      <c r="J9" s="434" t="s">
        <v>664</v>
      </c>
    </row>
    <row r="10" spans="1:18" ht="20.25" customHeight="1">
      <c r="A10" s="353" t="s">
        <v>74</v>
      </c>
      <c r="B10" s="437" t="s">
        <v>14</v>
      </c>
      <c r="C10" s="437"/>
      <c r="D10" s="438" t="e">
        <f>#REF!+D12+#REF!</f>
        <v>#REF!</v>
      </c>
      <c r="E10" s="438" t="e">
        <f>#REF!+E12</f>
        <v>#REF!</v>
      </c>
      <c r="F10" s="438" t="e">
        <f>#REF!+F12</f>
        <v>#REF!</v>
      </c>
      <c r="G10" s="438" t="e">
        <f>#REF!+#REF!+#REF!</f>
        <v>#REF!</v>
      </c>
      <c r="H10" s="438" t="e">
        <f>#REF!+#REF!+#REF!</f>
        <v>#REF!</v>
      </c>
      <c r="I10" s="438" t="e">
        <f>#REF!+#REF!+#REF!</f>
        <v>#REF!</v>
      </c>
      <c r="J10" s="439">
        <f>SUM(J11:J15)</f>
        <v>27132.1</v>
      </c>
    </row>
    <row r="11" spans="1:18" ht="36" customHeight="1">
      <c r="A11" s="249" t="s">
        <v>345</v>
      </c>
      <c r="B11" s="441" t="s">
        <v>43</v>
      </c>
      <c r="C11" s="441"/>
      <c r="D11" s="442"/>
      <c r="E11" s="442"/>
      <c r="F11" s="442"/>
      <c r="G11" s="442"/>
      <c r="H11" s="442"/>
      <c r="I11" s="442"/>
      <c r="J11" s="443">
        <v>1070.9000000000001</v>
      </c>
    </row>
    <row r="12" spans="1:18" ht="39.75" customHeight="1">
      <c r="A12" s="249" t="s">
        <v>218</v>
      </c>
      <c r="B12" s="441" t="s">
        <v>29</v>
      </c>
      <c r="C12" s="441"/>
      <c r="D12" s="442" t="e">
        <f>#REF!</f>
        <v>#REF!</v>
      </c>
      <c r="E12" s="442" t="e">
        <f>#REF!</f>
        <v>#REF!</v>
      </c>
      <c r="F12" s="442" t="e">
        <f>#REF!</f>
        <v>#REF!</v>
      </c>
      <c r="G12" s="442" t="e">
        <f>#REF!+#REF!</f>
        <v>#REF!</v>
      </c>
      <c r="H12" s="442" t="e">
        <f>#REF!+#REF!</f>
        <v>#REF!</v>
      </c>
      <c r="I12" s="442" t="e">
        <f>#REF!+#REF!</f>
        <v>#REF!</v>
      </c>
      <c r="J12" s="443">
        <v>4394.3</v>
      </c>
      <c r="R12" s="473"/>
    </row>
    <row r="13" spans="1:18" ht="44.25" customHeight="1">
      <c r="A13" s="249" t="s">
        <v>273</v>
      </c>
      <c r="B13" s="441" t="s">
        <v>46</v>
      </c>
      <c r="C13" s="441"/>
      <c r="D13" s="442" t="e">
        <f>#REF!</f>
        <v>#REF!</v>
      </c>
      <c r="E13" s="442" t="e">
        <f>#REF!</f>
        <v>#REF!</v>
      </c>
      <c r="F13" s="442" t="e">
        <f>#REF!</f>
        <v>#REF!</v>
      </c>
      <c r="G13" s="442" t="e">
        <f>#REF!+#REF!+#REF!</f>
        <v>#REF!</v>
      </c>
      <c r="H13" s="442" t="e">
        <f>#REF!+#REF!+#REF!</f>
        <v>#REF!</v>
      </c>
      <c r="I13" s="442" t="e">
        <f>#REF!+#REF!+#REF!</f>
        <v>#REF!</v>
      </c>
      <c r="J13" s="443">
        <v>20861.3</v>
      </c>
      <c r="L13" s="322" t="e">
        <f>J13+J11+J12-#REF!-#REF!</f>
        <v>#REF!</v>
      </c>
    </row>
    <row r="14" spans="1:18" ht="20.25" customHeight="1">
      <c r="A14" s="301" t="s">
        <v>338</v>
      </c>
      <c r="B14" s="441" t="s">
        <v>189</v>
      </c>
      <c r="C14" s="441"/>
      <c r="D14" s="442" t="e">
        <f>#REF!</f>
        <v>#REF!</v>
      </c>
      <c r="E14" s="442" t="e">
        <f>#REF!</f>
        <v>#REF!</v>
      </c>
      <c r="F14" s="442" t="e">
        <f>#REF!</f>
        <v>#REF!</v>
      </c>
      <c r="G14" s="444" t="e">
        <f>#REF!</f>
        <v>#REF!</v>
      </c>
      <c r="H14" s="444" t="e">
        <f>#REF!</f>
        <v>#REF!</v>
      </c>
      <c r="I14" s="444" t="e">
        <f>#REF!</f>
        <v>#REF!</v>
      </c>
      <c r="J14" s="443">
        <v>20</v>
      </c>
    </row>
    <row r="15" spans="1:18" ht="17.25" customHeight="1">
      <c r="A15" s="301" t="s">
        <v>30</v>
      </c>
      <c r="B15" s="441" t="s">
        <v>190</v>
      </c>
      <c r="C15" s="441"/>
      <c r="D15" s="442">
        <v>100</v>
      </c>
      <c r="E15" s="442"/>
      <c r="F15" s="442">
        <v>100</v>
      </c>
      <c r="G15" s="444" t="e">
        <f>G16+#REF!+#REF!+#REF!+#REF!+#REF!</f>
        <v>#REF!</v>
      </c>
      <c r="H15" s="444" t="e">
        <f>H16+#REF!+#REF!+#REF!+#REF!+#REF!</f>
        <v>#REF!</v>
      </c>
      <c r="I15" s="444" t="e">
        <f>I16+#REF!+#REF!+#REF!+#REF!+#REF!</f>
        <v>#REF!</v>
      </c>
      <c r="J15" s="443">
        <v>785.6</v>
      </c>
    </row>
    <row r="16" spans="1:18" ht="36" hidden="1" customHeight="1">
      <c r="A16" s="360" t="s">
        <v>167</v>
      </c>
      <c r="B16" s="441" t="s">
        <v>190</v>
      </c>
      <c r="C16" s="437"/>
      <c r="D16" s="445">
        <f t="shared" ref="D16:I16" si="0">D17</f>
        <v>200</v>
      </c>
      <c r="E16" s="445">
        <f t="shared" si="0"/>
        <v>60</v>
      </c>
      <c r="F16" s="445">
        <f t="shared" si="0"/>
        <v>200</v>
      </c>
      <c r="G16" s="442">
        <f t="shared" si="0"/>
        <v>66</v>
      </c>
      <c r="H16" s="442">
        <f t="shared" si="0"/>
        <v>65</v>
      </c>
      <c r="I16" s="442">
        <f t="shared" si="0"/>
        <v>65</v>
      </c>
      <c r="J16" s="443">
        <v>0</v>
      </c>
    </row>
    <row r="17" spans="1:10" ht="24" hidden="1" customHeight="1">
      <c r="A17" s="305" t="s">
        <v>271</v>
      </c>
      <c r="B17" s="441" t="s">
        <v>190</v>
      </c>
      <c r="C17" s="441"/>
      <c r="D17" s="442">
        <f>[2]роспись!H46</f>
        <v>200</v>
      </c>
      <c r="E17" s="442">
        <v>60</v>
      </c>
      <c r="F17" s="442">
        <v>200</v>
      </c>
      <c r="G17" s="442">
        <v>66</v>
      </c>
      <c r="H17" s="442">
        <v>65</v>
      </c>
      <c r="I17" s="442">
        <v>65</v>
      </c>
      <c r="J17" s="443"/>
    </row>
    <row r="18" spans="1:10" ht="28.5" customHeight="1">
      <c r="A18" s="353" t="s">
        <v>37</v>
      </c>
      <c r="B18" s="437" t="s">
        <v>31</v>
      </c>
      <c r="C18" s="437"/>
      <c r="D18" s="438" t="e">
        <f>D19+D21+#REF!+#REF!</f>
        <v>#REF!</v>
      </c>
      <c r="E18" s="438" t="e">
        <f>E19+E21+#REF!+#REF!</f>
        <v>#REF!</v>
      </c>
      <c r="F18" s="438" t="e">
        <f>F19+F21+#REF!+#REF!</f>
        <v>#REF!</v>
      </c>
      <c r="G18" s="438" t="e">
        <f>G19</f>
        <v>#REF!</v>
      </c>
      <c r="H18" s="438" t="e">
        <f>H19</f>
        <v>#REF!</v>
      </c>
      <c r="I18" s="438" t="e">
        <f>I19</f>
        <v>#REF!</v>
      </c>
      <c r="J18" s="439">
        <f>J19</f>
        <v>15</v>
      </c>
    </row>
    <row r="19" spans="1:10" ht="30.75" customHeight="1">
      <c r="A19" s="301" t="s">
        <v>187</v>
      </c>
      <c r="B19" s="441" t="s">
        <v>21</v>
      </c>
      <c r="C19" s="441"/>
      <c r="D19" s="442" t="e">
        <f>#REF!</f>
        <v>#REF!</v>
      </c>
      <c r="E19" s="442" t="e">
        <f>#REF!</f>
        <v>#REF!</v>
      </c>
      <c r="F19" s="442" t="e">
        <f>#REF!</f>
        <v>#REF!</v>
      </c>
      <c r="G19" s="442" t="e">
        <f>G20+#REF!</f>
        <v>#REF!</v>
      </c>
      <c r="H19" s="442" t="e">
        <f>H20+#REF!</f>
        <v>#REF!</v>
      </c>
      <c r="I19" s="442" t="e">
        <f>I20+#REF!</f>
        <v>#REF!</v>
      </c>
      <c r="J19" s="443">
        <v>15</v>
      </c>
    </row>
    <row r="20" spans="1:10" ht="42" hidden="1" customHeight="1">
      <c r="A20" s="360" t="s">
        <v>168</v>
      </c>
      <c r="B20" s="441" t="s">
        <v>21</v>
      </c>
      <c r="C20" s="441"/>
      <c r="D20" s="442"/>
      <c r="E20" s="442"/>
      <c r="F20" s="442"/>
      <c r="G20" s="442">
        <f>G21</f>
        <v>110</v>
      </c>
      <c r="H20" s="442">
        <f>H21</f>
        <v>93.9</v>
      </c>
      <c r="I20" s="442">
        <f>I21</f>
        <v>110</v>
      </c>
      <c r="J20" s="443">
        <v>0</v>
      </c>
    </row>
    <row r="21" spans="1:10" ht="32.25" hidden="1" customHeight="1">
      <c r="A21" s="305" t="s">
        <v>271</v>
      </c>
      <c r="B21" s="441" t="s">
        <v>21</v>
      </c>
      <c r="C21" s="441"/>
      <c r="D21" s="442" t="e">
        <f>#REF!</f>
        <v>#REF!</v>
      </c>
      <c r="E21" s="442" t="e">
        <f>#REF!</f>
        <v>#REF!</v>
      </c>
      <c r="F21" s="442" t="e">
        <f>#REF!</f>
        <v>#REF!</v>
      </c>
      <c r="G21" s="442">
        <v>110</v>
      </c>
      <c r="H21" s="442">
        <v>93.9</v>
      </c>
      <c r="I21" s="442">
        <v>110</v>
      </c>
      <c r="J21" s="443"/>
    </row>
    <row r="22" spans="1:10" ht="21" customHeight="1">
      <c r="A22" s="400" t="s">
        <v>346</v>
      </c>
      <c r="B22" s="437" t="s">
        <v>347</v>
      </c>
      <c r="C22" s="437"/>
      <c r="D22" s="438"/>
      <c r="E22" s="438"/>
      <c r="F22" s="438"/>
      <c r="G22" s="438"/>
      <c r="H22" s="438"/>
      <c r="I22" s="438"/>
      <c r="J22" s="439">
        <f>SUM(J23:J26)</f>
        <v>56975.8</v>
      </c>
    </row>
    <row r="23" spans="1:10" ht="15.75" customHeight="1">
      <c r="A23" s="249" t="s">
        <v>481</v>
      </c>
      <c r="B23" s="441" t="s">
        <v>477</v>
      </c>
      <c r="C23" s="441"/>
      <c r="D23" s="442">
        <f>[2]роспись!H63</f>
        <v>5320</v>
      </c>
      <c r="E23" s="442">
        <v>480</v>
      </c>
      <c r="F23" s="442">
        <v>668</v>
      </c>
      <c r="G23" s="442" t="e">
        <f>#REF!</f>
        <v>#REF!</v>
      </c>
      <c r="H23" s="442" t="e">
        <f>#REF!</f>
        <v>#REF!</v>
      </c>
      <c r="I23" s="442" t="e">
        <f>#REF!</f>
        <v>#REF!</v>
      </c>
      <c r="J23" s="443">
        <v>88.3</v>
      </c>
    </row>
    <row r="24" spans="1:10" ht="21" customHeight="1">
      <c r="A24" s="249" t="s">
        <v>235</v>
      </c>
      <c r="B24" s="441" t="s">
        <v>234</v>
      </c>
      <c r="C24" s="441"/>
      <c r="D24" s="442">
        <f>[2]роспись!H68</f>
        <v>668</v>
      </c>
      <c r="E24" s="442">
        <v>480</v>
      </c>
      <c r="F24" s="442">
        <v>668</v>
      </c>
      <c r="G24" s="442" t="e">
        <f>#REF!</f>
        <v>#REF!</v>
      </c>
      <c r="H24" s="442" t="e">
        <f>#REF!</f>
        <v>#REF!</v>
      </c>
      <c r="I24" s="442" t="e">
        <f>#REF!</f>
        <v>#REF!</v>
      </c>
      <c r="J24" s="443">
        <v>56794.1</v>
      </c>
    </row>
    <row r="25" spans="1:10" ht="36.75" hidden="1" customHeight="1" thickBot="1">
      <c r="A25" s="395" t="s">
        <v>233</v>
      </c>
      <c r="B25" s="441" t="s">
        <v>234</v>
      </c>
      <c r="C25" s="441"/>
      <c r="D25" s="442">
        <f>D27</f>
        <v>704</v>
      </c>
      <c r="E25" s="442">
        <f>E27</f>
        <v>339.3</v>
      </c>
      <c r="F25" s="442">
        <f>F27</f>
        <v>704</v>
      </c>
      <c r="G25" s="442">
        <v>11982.7</v>
      </c>
      <c r="H25" s="442">
        <v>0</v>
      </c>
      <c r="I25" s="442">
        <v>9982.7000000000007</v>
      </c>
      <c r="J25" s="443"/>
    </row>
    <row r="26" spans="1:10" ht="21" customHeight="1">
      <c r="A26" s="249" t="s">
        <v>565</v>
      </c>
      <c r="B26" s="441" t="s">
        <v>564</v>
      </c>
      <c r="C26" s="441"/>
      <c r="D26" s="442" t="e">
        <f>[2]роспись!H73</f>
        <v>#REF!</v>
      </c>
      <c r="E26" s="442">
        <v>480</v>
      </c>
      <c r="F26" s="442">
        <v>668</v>
      </c>
      <c r="G26" s="442" t="e">
        <f>#REF!</f>
        <v>#REF!</v>
      </c>
      <c r="H26" s="442" t="e">
        <f>#REF!</f>
        <v>#REF!</v>
      </c>
      <c r="I26" s="442" t="e">
        <f>#REF!</f>
        <v>#REF!</v>
      </c>
      <c r="J26" s="443">
        <v>93.4</v>
      </c>
    </row>
    <row r="27" spans="1:10">
      <c r="A27" s="353" t="s">
        <v>32</v>
      </c>
      <c r="B27" s="437" t="s">
        <v>33</v>
      </c>
      <c r="C27" s="441"/>
      <c r="D27" s="442">
        <f>D28+D30+D32</f>
        <v>704</v>
      </c>
      <c r="E27" s="442">
        <f>E28+E30+E32</f>
        <v>339.3</v>
      </c>
      <c r="F27" s="442">
        <f>F28+F30+F32</f>
        <v>704</v>
      </c>
      <c r="G27" s="438" t="e">
        <f>G28+#REF!+#REF!+#REF!</f>
        <v>#REF!</v>
      </c>
      <c r="H27" s="438" t="e">
        <f>H28+#REF!+#REF!+#REF!</f>
        <v>#REF!</v>
      </c>
      <c r="I27" s="438" t="e">
        <f>I28+#REF!+#REF!+#REF!</f>
        <v>#REF!</v>
      </c>
      <c r="J27" s="439">
        <f>J35</f>
        <v>15675.3</v>
      </c>
    </row>
    <row r="28" spans="1:10" ht="24.75" hidden="1" customHeight="1" thickBot="1">
      <c r="A28" s="360" t="s">
        <v>279</v>
      </c>
      <c r="B28" s="437" t="s">
        <v>80</v>
      </c>
      <c r="C28" s="441"/>
      <c r="D28" s="442">
        <f>D29</f>
        <v>204</v>
      </c>
      <c r="E28" s="442">
        <f>E29</f>
        <v>79.8</v>
      </c>
      <c r="F28" s="442">
        <f>F29</f>
        <v>204</v>
      </c>
      <c r="G28" s="438">
        <f>G29+G31+G33</f>
        <v>1680.2</v>
      </c>
      <c r="H28" s="438">
        <f>H29+H31+H33</f>
        <v>587.20000000000005</v>
      </c>
      <c r="I28" s="438">
        <f>I29+I31+I33</f>
        <v>1680.2</v>
      </c>
      <c r="J28" s="439">
        <v>0</v>
      </c>
    </row>
    <row r="29" spans="1:10" ht="36.75" hidden="1" customHeight="1" thickBot="1">
      <c r="A29" s="395" t="s">
        <v>280</v>
      </c>
      <c r="B29" s="441" t="s">
        <v>80</v>
      </c>
      <c r="C29" s="441"/>
      <c r="D29" s="442">
        <f>[2]роспись!H75</f>
        <v>204</v>
      </c>
      <c r="E29" s="442">
        <v>79.8</v>
      </c>
      <c r="F29" s="442">
        <v>204</v>
      </c>
      <c r="G29" s="442">
        <f>G30</f>
        <v>411.1</v>
      </c>
      <c r="H29" s="442">
        <f>H30</f>
        <v>0</v>
      </c>
      <c r="I29" s="442">
        <f>I30</f>
        <v>411.1</v>
      </c>
      <c r="J29" s="443"/>
    </row>
    <row r="30" spans="1:10" ht="24.75" hidden="1" customHeight="1" thickBot="1">
      <c r="A30" s="305" t="s">
        <v>271</v>
      </c>
      <c r="B30" s="441" t="s">
        <v>80</v>
      </c>
      <c r="C30" s="441"/>
      <c r="D30" s="442">
        <f>D31</f>
        <v>370</v>
      </c>
      <c r="E30" s="442">
        <f>E31</f>
        <v>199.5</v>
      </c>
      <c r="F30" s="442">
        <f>F31</f>
        <v>370</v>
      </c>
      <c r="G30" s="442">
        <v>411.1</v>
      </c>
      <c r="H30" s="442"/>
      <c r="I30" s="442">
        <v>411.1</v>
      </c>
      <c r="J30" s="443">
        <v>0</v>
      </c>
    </row>
    <row r="31" spans="1:10" ht="13.5" hidden="1" customHeight="1" thickBot="1">
      <c r="A31" s="395" t="s">
        <v>282</v>
      </c>
      <c r="B31" s="441" t="s">
        <v>283</v>
      </c>
      <c r="C31" s="441"/>
      <c r="D31" s="442">
        <f>[2]роспись!H76</f>
        <v>370</v>
      </c>
      <c r="E31" s="442">
        <v>199.5</v>
      </c>
      <c r="F31" s="442">
        <v>370</v>
      </c>
      <c r="G31" s="442">
        <f>G32</f>
        <v>656.9</v>
      </c>
      <c r="H31" s="442">
        <f>H32</f>
        <v>587.20000000000005</v>
      </c>
      <c r="I31" s="442">
        <v>656.9</v>
      </c>
      <c r="J31" s="443">
        <v>0</v>
      </c>
    </row>
    <row r="32" spans="1:10" ht="24.75" hidden="1" customHeight="1" thickBot="1">
      <c r="A32" s="395" t="s">
        <v>271</v>
      </c>
      <c r="B32" s="441" t="s">
        <v>283</v>
      </c>
      <c r="C32" s="441"/>
      <c r="D32" s="442">
        <f>D33</f>
        <v>130</v>
      </c>
      <c r="E32" s="442">
        <f t="shared" ref="E32:I33" si="1">E33</f>
        <v>60</v>
      </c>
      <c r="F32" s="442">
        <f t="shared" si="1"/>
        <v>130</v>
      </c>
      <c r="G32" s="442">
        <v>656.9</v>
      </c>
      <c r="H32" s="442">
        <v>587.20000000000005</v>
      </c>
      <c r="I32" s="442">
        <f t="shared" si="1"/>
        <v>612.20000000000005</v>
      </c>
      <c r="J32" s="443">
        <v>0</v>
      </c>
    </row>
    <row r="33" spans="1:10" ht="48.75" hidden="1" customHeight="1" thickBot="1">
      <c r="A33" s="395" t="s">
        <v>287</v>
      </c>
      <c r="B33" s="441" t="s">
        <v>283</v>
      </c>
      <c r="C33" s="441"/>
      <c r="D33" s="442">
        <f>[2]роспись!H77</f>
        <v>130</v>
      </c>
      <c r="E33" s="442">
        <v>60</v>
      </c>
      <c r="F33" s="442">
        <v>130</v>
      </c>
      <c r="G33" s="442">
        <f>G34</f>
        <v>612.20000000000005</v>
      </c>
      <c r="H33" s="442">
        <f t="shared" si="1"/>
        <v>0</v>
      </c>
      <c r="I33" s="442">
        <f t="shared" si="1"/>
        <v>612.20000000000005</v>
      </c>
      <c r="J33" s="443">
        <v>0</v>
      </c>
    </row>
    <row r="34" spans="1:10" ht="24.75" hidden="1" customHeight="1" thickBot="1">
      <c r="A34" s="395" t="s">
        <v>271</v>
      </c>
      <c r="B34" s="441" t="s">
        <v>283</v>
      </c>
      <c r="C34" s="437"/>
      <c r="D34" s="438" t="e">
        <f>#REF!</f>
        <v>#REF!</v>
      </c>
      <c r="E34" s="438" t="e">
        <f>#REF!</f>
        <v>#REF!</v>
      </c>
      <c r="F34" s="438" t="e">
        <f>#REF!</f>
        <v>#REF!</v>
      </c>
      <c r="G34" s="442">
        <v>612.20000000000005</v>
      </c>
      <c r="H34" s="442"/>
      <c r="I34" s="442">
        <v>612.20000000000005</v>
      </c>
      <c r="J34" s="443"/>
    </row>
    <row r="35" spans="1:10">
      <c r="A35" s="395" t="s">
        <v>355</v>
      </c>
      <c r="B35" s="441" t="s">
        <v>80</v>
      </c>
      <c r="C35" s="441"/>
      <c r="D35" s="442"/>
      <c r="E35" s="442"/>
      <c r="F35" s="442"/>
      <c r="G35" s="442"/>
      <c r="H35" s="442"/>
      <c r="I35" s="442"/>
      <c r="J35" s="443">
        <v>15675.3</v>
      </c>
    </row>
    <row r="36" spans="1:10">
      <c r="A36" s="353" t="s">
        <v>34</v>
      </c>
      <c r="B36" s="437" t="s">
        <v>22</v>
      </c>
      <c r="C36" s="437"/>
      <c r="D36" s="438" t="e">
        <f t="shared" ref="D36:I36" si="2">D38</f>
        <v>#REF!</v>
      </c>
      <c r="E36" s="438" t="e">
        <f t="shared" si="2"/>
        <v>#REF!</v>
      </c>
      <c r="F36" s="438" t="e">
        <f t="shared" si="2"/>
        <v>#REF!</v>
      </c>
      <c r="G36" s="438" t="e">
        <f t="shared" si="2"/>
        <v>#REF!</v>
      </c>
      <c r="H36" s="438" t="e">
        <f t="shared" si="2"/>
        <v>#REF!</v>
      </c>
      <c r="I36" s="438" t="e">
        <f t="shared" si="2"/>
        <v>#REF!</v>
      </c>
      <c r="J36" s="439">
        <f>SUM(J37:J38)</f>
        <v>142</v>
      </c>
    </row>
    <row r="37" spans="1:10" ht="27" customHeight="1">
      <c r="A37" s="301" t="s">
        <v>364</v>
      </c>
      <c r="B37" s="441" t="s">
        <v>363</v>
      </c>
      <c r="C37" s="441"/>
      <c r="D37" s="442" t="e">
        <f>D38</f>
        <v>#REF!</v>
      </c>
      <c r="E37" s="442" t="e">
        <f>E38</f>
        <v>#REF!</v>
      </c>
      <c r="F37" s="442" t="e">
        <f>F38</f>
        <v>#REF!</v>
      </c>
      <c r="G37" s="442" t="e">
        <f>G38+#REF!+#REF!</f>
        <v>#REF!</v>
      </c>
      <c r="H37" s="442" t="e">
        <f>H38+#REF!+#REF!</f>
        <v>#REF!</v>
      </c>
      <c r="I37" s="442" t="e">
        <f>I38+#REF!+#REF!</f>
        <v>#REF!</v>
      </c>
      <c r="J37" s="443">
        <v>82</v>
      </c>
    </row>
    <row r="38" spans="1:10" ht="18.75" customHeight="1">
      <c r="A38" s="301" t="s">
        <v>688</v>
      </c>
      <c r="B38" s="441" t="s">
        <v>23</v>
      </c>
      <c r="C38" s="441"/>
      <c r="D38" s="442" t="e">
        <f>#REF!</f>
        <v>#REF!</v>
      </c>
      <c r="E38" s="442" t="e">
        <f>#REF!</f>
        <v>#REF!</v>
      </c>
      <c r="F38" s="442" t="e">
        <f>#REF!</f>
        <v>#REF!</v>
      </c>
      <c r="G38" s="442" t="e">
        <f>#REF!+#REF!+#REF!</f>
        <v>#REF!</v>
      </c>
      <c r="H38" s="442" t="e">
        <f>#REF!+#REF!+#REF!</f>
        <v>#REF!</v>
      </c>
      <c r="I38" s="442" t="e">
        <f>#REF!+#REF!+#REF!</f>
        <v>#REF!</v>
      </c>
      <c r="J38" s="443">
        <v>60</v>
      </c>
    </row>
    <row r="39" spans="1:10">
      <c r="A39" s="353" t="s">
        <v>216</v>
      </c>
      <c r="B39" s="437" t="s">
        <v>24</v>
      </c>
      <c r="C39" s="446"/>
      <c r="D39" s="447"/>
      <c r="E39" s="448"/>
      <c r="F39" s="448"/>
      <c r="G39" s="438" t="e">
        <f>G40</f>
        <v>#REF!</v>
      </c>
      <c r="H39" s="438" t="e">
        <f>H40</f>
        <v>#REF!</v>
      </c>
      <c r="I39" s="438" t="e">
        <f>I40</f>
        <v>#REF!</v>
      </c>
      <c r="J39" s="439">
        <f>SUM(J40:J41)</f>
        <v>4051</v>
      </c>
    </row>
    <row r="40" spans="1:10">
      <c r="A40" s="301" t="s">
        <v>38</v>
      </c>
      <c r="B40" s="441" t="s">
        <v>39</v>
      </c>
      <c r="C40" s="446"/>
      <c r="D40" s="447"/>
      <c r="E40" s="448"/>
      <c r="F40" s="448"/>
      <c r="G40" s="442" t="e">
        <f>#REF!+G41</f>
        <v>#REF!</v>
      </c>
      <c r="H40" s="442" t="e">
        <f>#REF!+H41</f>
        <v>#REF!</v>
      </c>
      <c r="I40" s="442" t="e">
        <f>#REF!+I41</f>
        <v>#REF!</v>
      </c>
      <c r="J40" s="443">
        <v>3490</v>
      </c>
    </row>
    <row r="41" spans="1:10" ht="20.25" customHeight="1">
      <c r="A41" s="305" t="s">
        <v>343</v>
      </c>
      <c r="B41" s="441" t="s">
        <v>297</v>
      </c>
      <c r="C41" s="446"/>
      <c r="D41" s="447"/>
      <c r="E41" s="448"/>
      <c r="F41" s="448"/>
      <c r="G41" s="442" t="e">
        <f>#REF!</f>
        <v>#REF!</v>
      </c>
      <c r="H41" s="442" t="e">
        <f>#REF!</f>
        <v>#REF!</v>
      </c>
      <c r="I41" s="442" t="e">
        <f>#REF!</f>
        <v>#REF!</v>
      </c>
      <c r="J41" s="443">
        <v>561</v>
      </c>
    </row>
    <row r="42" spans="1:10">
      <c r="A42" s="353" t="s">
        <v>35</v>
      </c>
      <c r="B42" s="437">
        <v>1000</v>
      </c>
      <c r="C42" s="446"/>
      <c r="D42" s="447"/>
      <c r="E42" s="448"/>
      <c r="F42" s="448"/>
      <c r="G42" s="438" t="e">
        <f>G44+G43</f>
        <v>#REF!</v>
      </c>
      <c r="H42" s="438" t="e">
        <f>H44+H43</f>
        <v>#REF!</v>
      </c>
      <c r="I42" s="438" t="e">
        <f>I44+I43</f>
        <v>#REF!</v>
      </c>
      <c r="J42" s="439">
        <f>SUM(J43:J54)</f>
        <v>1246.9000000000001</v>
      </c>
    </row>
    <row r="43" spans="1:10" ht="20.25" customHeight="1">
      <c r="A43" s="249" t="s">
        <v>231</v>
      </c>
      <c r="B43" s="441" t="s">
        <v>230</v>
      </c>
      <c r="C43" s="446"/>
      <c r="D43" s="447"/>
      <c r="E43" s="448"/>
      <c r="F43" s="448"/>
      <c r="G43" s="442" t="e">
        <f>#REF!</f>
        <v>#REF!</v>
      </c>
      <c r="H43" s="442" t="e">
        <f>#REF!</f>
        <v>#REF!</v>
      </c>
      <c r="I43" s="442" t="e">
        <f>#REF!</f>
        <v>#REF!</v>
      </c>
      <c r="J43" s="443">
        <v>302.10000000000002</v>
      </c>
    </row>
    <row r="44" spans="1:10">
      <c r="A44" s="301" t="s">
        <v>172</v>
      </c>
      <c r="B44" s="441" t="s">
        <v>40</v>
      </c>
      <c r="C44" s="446"/>
      <c r="D44" s="447"/>
      <c r="E44" s="448"/>
      <c r="F44" s="448"/>
      <c r="G44" s="442" t="e">
        <f>G45+G51+#REF!</f>
        <v>#REF!</v>
      </c>
      <c r="H44" s="442" t="e">
        <f>H45+H51+#REF!</f>
        <v>#REF!</v>
      </c>
      <c r="I44" s="442" t="e">
        <f>I45+I51+#REF!</f>
        <v>#REF!</v>
      </c>
      <c r="J44" s="443">
        <v>944.8</v>
      </c>
    </row>
    <row r="45" spans="1:10" ht="24" hidden="1">
      <c r="A45" s="301" t="s">
        <v>177</v>
      </c>
      <c r="B45" s="441" t="s">
        <v>40</v>
      </c>
      <c r="C45" s="446"/>
      <c r="D45" s="447"/>
      <c r="E45" s="448"/>
      <c r="F45" s="448"/>
      <c r="G45" s="442">
        <f>G46</f>
        <v>657.2</v>
      </c>
      <c r="H45" s="442">
        <f>H46</f>
        <v>424.8</v>
      </c>
      <c r="I45" s="442">
        <f>I46</f>
        <v>657.2</v>
      </c>
      <c r="J45" s="443">
        <v>0</v>
      </c>
    </row>
    <row r="46" spans="1:10" ht="24" hidden="1">
      <c r="A46" s="301" t="s">
        <v>178</v>
      </c>
      <c r="B46" s="441" t="s">
        <v>40</v>
      </c>
      <c r="C46" s="446"/>
      <c r="D46" s="447"/>
      <c r="E46" s="448"/>
      <c r="F46" s="448"/>
      <c r="G46" s="442">
        <v>657.2</v>
      </c>
      <c r="H46" s="442">
        <v>424.8</v>
      </c>
      <c r="I46" s="442">
        <v>657.2</v>
      </c>
      <c r="J46" s="443">
        <v>0</v>
      </c>
    </row>
    <row r="47" spans="1:10" ht="66.75" hidden="1" customHeight="1">
      <c r="A47" s="249" t="s">
        <v>374</v>
      </c>
      <c r="B47" s="441" t="s">
        <v>40</v>
      </c>
      <c r="C47" s="446"/>
      <c r="D47" s="447"/>
      <c r="E47" s="448"/>
      <c r="F47" s="448"/>
      <c r="G47" s="442"/>
      <c r="H47" s="442"/>
      <c r="I47" s="442"/>
      <c r="J47" s="443">
        <v>0</v>
      </c>
    </row>
    <row r="48" spans="1:10" ht="24" hidden="1">
      <c r="A48" s="249" t="s">
        <v>375</v>
      </c>
      <c r="B48" s="441" t="s">
        <v>40</v>
      </c>
      <c r="C48" s="446"/>
      <c r="D48" s="447"/>
      <c r="E48" s="448"/>
      <c r="F48" s="448"/>
      <c r="G48" s="442"/>
      <c r="H48" s="442"/>
      <c r="I48" s="442"/>
      <c r="J48" s="443">
        <v>0</v>
      </c>
    </row>
    <row r="49" spans="1:10" ht="26.25" hidden="1" customHeight="1">
      <c r="A49" s="258" t="s">
        <v>377</v>
      </c>
      <c r="B49" s="441" t="s">
        <v>40</v>
      </c>
      <c r="C49" s="446"/>
      <c r="D49" s="447"/>
      <c r="E49" s="448"/>
      <c r="F49" s="448"/>
      <c r="G49" s="442"/>
      <c r="H49" s="442"/>
      <c r="I49" s="442"/>
      <c r="J49" s="443">
        <v>0</v>
      </c>
    </row>
    <row r="50" spans="1:10" ht="26.25" hidden="1" customHeight="1">
      <c r="A50" s="249" t="s">
        <v>339</v>
      </c>
      <c r="B50" s="441" t="s">
        <v>40</v>
      </c>
      <c r="C50" s="446"/>
      <c r="D50" s="447"/>
      <c r="E50" s="448"/>
      <c r="F50" s="448"/>
      <c r="G50" s="442"/>
      <c r="H50" s="442"/>
      <c r="I50" s="442"/>
      <c r="J50" s="443">
        <v>0</v>
      </c>
    </row>
    <row r="51" spans="1:10" hidden="1">
      <c r="A51" s="301" t="s">
        <v>300</v>
      </c>
      <c r="B51" s="441" t="s">
        <v>40</v>
      </c>
      <c r="C51" s="446"/>
      <c r="D51" s="447"/>
      <c r="E51" s="448"/>
      <c r="F51" s="448"/>
      <c r="G51" s="442">
        <f>G53</f>
        <v>283.5</v>
      </c>
      <c r="H51" s="442">
        <f>H53</f>
        <v>0</v>
      </c>
      <c r="I51" s="442">
        <f>I53</f>
        <v>0</v>
      </c>
      <c r="J51" s="443">
        <v>0</v>
      </c>
    </row>
    <row r="52" spans="1:10" ht="17.25" hidden="1" customHeight="1">
      <c r="A52" s="258" t="s">
        <v>387</v>
      </c>
      <c r="B52" s="441" t="s">
        <v>40</v>
      </c>
      <c r="C52" s="446"/>
      <c r="D52" s="447"/>
      <c r="E52" s="448"/>
      <c r="F52" s="448"/>
      <c r="G52" s="442">
        <v>283.5</v>
      </c>
      <c r="H52" s="442">
        <v>0</v>
      </c>
      <c r="I52" s="442"/>
      <c r="J52" s="443">
        <v>0</v>
      </c>
    </row>
    <row r="53" spans="1:10" ht="19.5" hidden="1" customHeight="1" thickBot="1">
      <c r="A53" s="480" t="s">
        <v>416</v>
      </c>
      <c r="B53" s="441" t="s">
        <v>40</v>
      </c>
      <c r="C53" s="446"/>
      <c r="D53" s="447"/>
      <c r="E53" s="448"/>
      <c r="F53" s="448"/>
      <c r="G53" s="442">
        <v>283.5</v>
      </c>
      <c r="H53" s="442">
        <v>0</v>
      </c>
      <c r="I53" s="442"/>
      <c r="J53" s="443">
        <v>0</v>
      </c>
    </row>
    <row r="54" spans="1:10" ht="18" hidden="1" customHeight="1">
      <c r="A54" s="301" t="s">
        <v>576</v>
      </c>
      <c r="B54" s="441" t="s">
        <v>573</v>
      </c>
      <c r="C54" s="446"/>
      <c r="D54" s="447"/>
      <c r="E54" s="448"/>
      <c r="F54" s="448"/>
      <c r="G54" s="442" t="e">
        <f>G55+G61+#REF!</f>
        <v>#REF!</v>
      </c>
      <c r="H54" s="442" t="e">
        <f>H55+H61+#REF!</f>
        <v>#REF!</v>
      </c>
      <c r="I54" s="442" t="e">
        <f>I55+I61+#REF!</f>
        <v>#REF!</v>
      </c>
      <c r="J54" s="443">
        <v>0</v>
      </c>
    </row>
    <row r="55" spans="1:10" ht="24" hidden="1">
      <c r="A55" s="360" t="s">
        <v>177</v>
      </c>
      <c r="B55" s="437" t="s">
        <v>40</v>
      </c>
      <c r="C55" s="446"/>
      <c r="D55" s="447"/>
      <c r="E55" s="448"/>
      <c r="F55" s="448"/>
      <c r="G55" s="438">
        <f>G56</f>
        <v>657.2</v>
      </c>
      <c r="H55" s="438">
        <f>H56</f>
        <v>424.8</v>
      </c>
      <c r="I55" s="438">
        <f>I56</f>
        <v>657.2</v>
      </c>
      <c r="J55" s="439">
        <v>0</v>
      </c>
    </row>
    <row r="56" spans="1:10" ht="24" hidden="1">
      <c r="A56" s="301" t="s">
        <v>178</v>
      </c>
      <c r="B56" s="441" t="s">
        <v>40</v>
      </c>
      <c r="C56" s="446"/>
      <c r="D56" s="447"/>
      <c r="E56" s="448"/>
      <c r="F56" s="448"/>
      <c r="G56" s="442">
        <v>657.2</v>
      </c>
      <c r="H56" s="442">
        <v>424.8</v>
      </c>
      <c r="I56" s="442">
        <v>657.2</v>
      </c>
      <c r="J56" s="443">
        <v>0</v>
      </c>
    </row>
    <row r="57" spans="1:10" ht="66.75" hidden="1" customHeight="1">
      <c r="A57" s="249" t="s">
        <v>374</v>
      </c>
      <c r="B57" s="441" t="s">
        <v>40</v>
      </c>
      <c r="C57" s="446"/>
      <c r="D57" s="447"/>
      <c r="E57" s="448"/>
      <c r="F57" s="448"/>
      <c r="G57" s="442"/>
      <c r="H57" s="442"/>
      <c r="I57" s="442"/>
      <c r="J57" s="443">
        <v>0</v>
      </c>
    </row>
    <row r="58" spans="1:10" ht="24" hidden="1">
      <c r="A58" s="249" t="s">
        <v>375</v>
      </c>
      <c r="B58" s="441" t="s">
        <v>40</v>
      </c>
      <c r="C58" s="446"/>
      <c r="D58" s="447"/>
      <c r="E58" s="448"/>
      <c r="F58" s="448"/>
      <c r="G58" s="442"/>
      <c r="H58" s="442"/>
      <c r="I58" s="442"/>
      <c r="J58" s="443">
        <v>0</v>
      </c>
    </row>
    <row r="59" spans="1:10" ht="26.25" hidden="1" customHeight="1">
      <c r="A59" s="258" t="s">
        <v>377</v>
      </c>
      <c r="B59" s="441" t="s">
        <v>40</v>
      </c>
      <c r="C59" s="446"/>
      <c r="D59" s="447"/>
      <c r="E59" s="448"/>
      <c r="F59" s="448"/>
      <c r="G59" s="442"/>
      <c r="H59" s="442"/>
      <c r="I59" s="442"/>
      <c r="J59" s="443">
        <v>0</v>
      </c>
    </row>
    <row r="60" spans="1:10" ht="26.25" hidden="1" customHeight="1">
      <c r="A60" s="249" t="s">
        <v>339</v>
      </c>
      <c r="B60" s="441" t="s">
        <v>40</v>
      </c>
      <c r="C60" s="446"/>
      <c r="D60" s="447"/>
      <c r="E60" s="448"/>
      <c r="F60" s="448"/>
      <c r="G60" s="442"/>
      <c r="H60" s="442"/>
      <c r="I60" s="442"/>
      <c r="J60" s="443">
        <v>0</v>
      </c>
    </row>
    <row r="61" spans="1:10">
      <c r="A61" s="353" t="s">
        <v>171</v>
      </c>
      <c r="B61" s="437" t="s">
        <v>193</v>
      </c>
      <c r="C61" s="446"/>
      <c r="D61" s="447"/>
      <c r="E61" s="448"/>
      <c r="F61" s="448"/>
      <c r="G61" s="438" t="e">
        <f>G62</f>
        <v>#REF!</v>
      </c>
      <c r="H61" s="438" t="e">
        <f>H62</f>
        <v>#REF!</v>
      </c>
      <c r="I61" s="438" t="e">
        <f>I62</f>
        <v>#REF!</v>
      </c>
      <c r="J61" s="439">
        <f>J62</f>
        <v>263</v>
      </c>
    </row>
    <row r="62" spans="1:10">
      <c r="A62" s="301" t="s">
        <v>194</v>
      </c>
      <c r="B62" s="441" t="s">
        <v>192</v>
      </c>
      <c r="C62" s="446"/>
      <c r="D62" s="447"/>
      <c r="E62" s="448"/>
      <c r="F62" s="448"/>
      <c r="G62" s="442" t="e">
        <f>#REF!</f>
        <v>#REF!</v>
      </c>
      <c r="H62" s="442" t="e">
        <f>#REF!</f>
        <v>#REF!</v>
      </c>
      <c r="I62" s="442" t="e">
        <f>#REF!</f>
        <v>#REF!</v>
      </c>
      <c r="J62" s="443">
        <v>263</v>
      </c>
    </row>
    <row r="63" spans="1:10">
      <c r="A63" s="353" t="s">
        <v>195</v>
      </c>
      <c r="B63" s="437" t="s">
        <v>196</v>
      </c>
      <c r="C63" s="446"/>
      <c r="D63" s="447"/>
      <c r="E63" s="448"/>
      <c r="F63" s="448"/>
      <c r="G63" s="438" t="e">
        <f>G64</f>
        <v>#REF!</v>
      </c>
      <c r="H63" s="438" t="e">
        <f>H64</f>
        <v>#REF!</v>
      </c>
      <c r="I63" s="438" t="e">
        <f>I64</f>
        <v>#REF!</v>
      </c>
      <c r="J63" s="439">
        <v>577.20000000000005</v>
      </c>
    </row>
    <row r="64" spans="1:10" ht="13.5" thickBot="1">
      <c r="A64" s="301" t="s">
        <v>198</v>
      </c>
      <c r="B64" s="441" t="s">
        <v>197</v>
      </c>
      <c r="C64" s="446"/>
      <c r="D64" s="447"/>
      <c r="E64" s="448"/>
      <c r="F64" s="448"/>
      <c r="G64" s="442" t="e">
        <f>#REF!+G65</f>
        <v>#REF!</v>
      </c>
      <c r="H64" s="442" t="e">
        <f>#REF!+H65</f>
        <v>#REF!</v>
      </c>
      <c r="I64" s="442" t="e">
        <f>#REF!+I65</f>
        <v>#REF!</v>
      </c>
      <c r="J64" s="443">
        <v>577.20000000000005</v>
      </c>
    </row>
    <row r="65" spans="1:15" ht="24.75" hidden="1" thickBot="1">
      <c r="A65" s="453" t="s">
        <v>303</v>
      </c>
      <c r="B65" s="454" t="s">
        <v>197</v>
      </c>
      <c r="C65" s="455"/>
      <c r="D65" s="456"/>
      <c r="E65" s="457"/>
      <c r="F65" s="457"/>
      <c r="G65" s="458">
        <f>G67</f>
        <v>112.1</v>
      </c>
      <c r="H65" s="458">
        <f>H67</f>
        <v>59.8</v>
      </c>
      <c r="I65" s="458">
        <f>I67</f>
        <v>112.1</v>
      </c>
      <c r="J65" s="459">
        <v>0</v>
      </c>
    </row>
    <row r="66" spans="1:15" ht="36" hidden="1" customHeight="1">
      <c r="A66" s="449" t="s">
        <v>377</v>
      </c>
      <c r="B66" s="460" t="s">
        <v>197</v>
      </c>
      <c r="C66" s="461"/>
      <c r="D66" s="462"/>
      <c r="E66" s="463"/>
      <c r="F66" s="463"/>
      <c r="G66" s="464">
        <v>112.1</v>
      </c>
      <c r="H66" s="464">
        <v>59.8</v>
      </c>
      <c r="I66" s="464">
        <v>112.1</v>
      </c>
      <c r="J66" s="465">
        <v>0</v>
      </c>
    </row>
    <row r="67" spans="1:15" ht="28.5" hidden="1" customHeight="1" thickBot="1">
      <c r="A67" s="440" t="s">
        <v>339</v>
      </c>
      <c r="B67" s="460" t="s">
        <v>197</v>
      </c>
      <c r="C67" s="461"/>
      <c r="D67" s="462"/>
      <c r="E67" s="463"/>
      <c r="F67" s="463"/>
      <c r="G67" s="464">
        <v>112.1</v>
      </c>
      <c r="H67" s="464">
        <v>59.8</v>
      </c>
      <c r="I67" s="464">
        <v>112.1</v>
      </c>
      <c r="J67" s="465">
        <v>0</v>
      </c>
    </row>
    <row r="68" spans="1:15" ht="15" thickBot="1">
      <c r="A68" s="466" t="s">
        <v>36</v>
      </c>
      <c r="B68" s="467"/>
      <c r="C68" s="468"/>
      <c r="D68" s="469"/>
      <c r="E68" s="470"/>
      <c r="F68" s="470"/>
      <c r="G68" s="471" t="e">
        <f>#REF!+#REF!</f>
        <v>#REF!</v>
      </c>
      <c r="H68" s="471" t="e">
        <f>#REF!+#REF!</f>
        <v>#REF!</v>
      </c>
      <c r="I68" s="471" t="e">
        <f>#REF!+#REF!</f>
        <v>#REF!</v>
      </c>
      <c r="J68" s="472">
        <f>J63+J61+J42+J39+J36+J27+J22+J18+J10</f>
        <v>106078.30000000002</v>
      </c>
      <c r="O68" s="322"/>
    </row>
    <row r="70" spans="1:15">
      <c r="J70" s="322"/>
    </row>
    <row r="71" spans="1:15">
      <c r="J71" s="108"/>
    </row>
    <row r="73" spans="1:15">
      <c r="J73" s="116"/>
    </row>
  </sheetData>
  <mergeCells count="1">
    <mergeCell ref="A6:J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opLeftCell="A225" workbookViewId="0">
      <selection activeCell="Q155" sqref="Q155"/>
    </sheetView>
  </sheetViews>
  <sheetFormatPr defaultRowHeight="12.75"/>
  <cols>
    <col min="1" max="1" width="46.140625" style="8" customWidth="1"/>
    <col min="2" max="2" width="16" style="9" customWidth="1"/>
    <col min="3" max="3" width="13.28515625" style="8" customWidth="1"/>
    <col min="4" max="4" width="13.5703125" style="8" customWidth="1"/>
    <col min="5" max="5" width="0.140625" style="9" hidden="1" customWidth="1"/>
    <col min="6" max="6" width="8.140625" style="10" hidden="1" customWidth="1"/>
    <col min="7" max="7" width="8" style="115" hidden="1" customWidth="1"/>
    <col min="8" max="8" width="5.140625" style="115" hidden="1" customWidth="1"/>
    <col min="9" max="9" width="11.7109375" style="115" hidden="1" customWidth="1"/>
    <col min="10" max="10" width="11" style="115" hidden="1" customWidth="1"/>
    <col min="11" max="11" width="12.5703125" style="115" hidden="1" customWidth="1"/>
    <col min="12" max="12" width="15.28515625" style="115" customWidth="1"/>
    <col min="13" max="16" width="0" style="115" hidden="1" customWidth="1"/>
    <col min="17" max="16384" width="9.140625" style="115"/>
  </cols>
  <sheetData>
    <row r="1" spans="1:13" ht="15.75">
      <c r="A1" s="312" t="s">
        <v>222</v>
      </c>
      <c r="B1" s="429"/>
      <c r="C1" s="232"/>
      <c r="D1" s="232"/>
      <c r="E1" s="232"/>
      <c r="F1" s="233"/>
      <c r="G1" s="117"/>
      <c r="H1" s="117"/>
      <c r="I1" s="117"/>
      <c r="J1" s="117"/>
      <c r="K1" s="117"/>
      <c r="L1" s="234" t="s">
        <v>334</v>
      </c>
    </row>
    <row r="2" spans="1:13">
      <c r="A2" s="117"/>
      <c r="B2" s="117"/>
      <c r="C2" s="117"/>
      <c r="D2" s="117"/>
      <c r="E2" s="117"/>
      <c r="F2" s="117"/>
      <c r="G2" s="117"/>
      <c r="H2" s="117"/>
      <c r="I2" s="117"/>
      <c r="J2" s="123"/>
      <c r="K2" s="123"/>
      <c r="L2" s="484" t="s">
        <v>682</v>
      </c>
    </row>
    <row r="3" spans="1:13">
      <c r="A3" s="117"/>
      <c r="B3" s="117"/>
      <c r="C3" s="117"/>
      <c r="D3" s="117"/>
      <c r="E3" s="236"/>
      <c r="F3" s="117"/>
      <c r="G3" s="117"/>
      <c r="H3" s="117"/>
      <c r="I3" s="117"/>
      <c r="J3" s="236"/>
      <c r="K3" s="117"/>
      <c r="L3" s="123" t="s">
        <v>684</v>
      </c>
    </row>
    <row r="4" spans="1:13" ht="21.75" customHeight="1">
      <c r="A4" s="117"/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237" t="s">
        <v>685</v>
      </c>
    </row>
    <row r="5" spans="1:13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237"/>
    </row>
    <row r="6" spans="1:13">
      <c r="A6" s="518" t="s">
        <v>686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</row>
    <row r="7" spans="1:13" ht="27" customHeight="1">
      <c r="A7" s="518"/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</row>
    <row r="8" spans="1:13" ht="13.5" thickBot="1">
      <c r="A8" s="239"/>
      <c r="B8" s="238"/>
      <c r="C8" s="238"/>
      <c r="D8" s="240"/>
      <c r="E8" s="240"/>
      <c r="F8" s="241"/>
      <c r="G8" s="117"/>
      <c r="H8" s="117"/>
      <c r="I8" s="117"/>
      <c r="J8" s="117"/>
      <c r="K8" s="117"/>
      <c r="L8" s="117"/>
    </row>
    <row r="9" spans="1:13" ht="85.5" customHeight="1" thickBot="1">
      <c r="A9" s="243" t="s">
        <v>25</v>
      </c>
      <c r="B9" s="244" t="s">
        <v>26</v>
      </c>
      <c r="C9" s="244" t="s">
        <v>15</v>
      </c>
      <c r="D9" s="244" t="s">
        <v>27</v>
      </c>
      <c r="E9" s="244" t="s">
        <v>28</v>
      </c>
      <c r="F9" s="245" t="s">
        <v>223</v>
      </c>
      <c r="G9" s="246" t="s">
        <v>224</v>
      </c>
      <c r="H9" s="246" t="s">
        <v>220</v>
      </c>
      <c r="I9" s="245" t="s">
        <v>266</v>
      </c>
      <c r="J9" s="246" t="s">
        <v>330</v>
      </c>
      <c r="K9" s="246" t="s">
        <v>267</v>
      </c>
      <c r="L9" s="247" t="s">
        <v>331</v>
      </c>
    </row>
    <row r="10" spans="1:13" ht="20.25" customHeight="1">
      <c r="A10" s="346" t="s">
        <v>74</v>
      </c>
      <c r="B10" s="347" t="s">
        <v>14</v>
      </c>
      <c r="C10" s="347"/>
      <c r="D10" s="347"/>
      <c r="E10" s="348"/>
      <c r="F10" s="349" t="e">
        <f>F12+F15+#REF!</f>
        <v>#REF!</v>
      </c>
      <c r="G10" s="349" t="e">
        <f>G12+G15</f>
        <v>#REF!</v>
      </c>
      <c r="H10" s="349" t="e">
        <f>H12+H15</f>
        <v>#REF!</v>
      </c>
      <c r="I10" s="350" t="e">
        <f>I12+I39+#REF!</f>
        <v>#REF!</v>
      </c>
      <c r="J10" s="350" t="e">
        <f>J12+J39+#REF!</f>
        <v>#REF!</v>
      </c>
      <c r="K10" s="350" t="e">
        <f>K12+K39+#REF!</f>
        <v>#REF!</v>
      </c>
      <c r="L10" s="351">
        <f>L11+L15+L34+L55+L59</f>
        <v>27132.1</v>
      </c>
    </row>
    <row r="11" spans="1:13" ht="41.25" customHeight="1">
      <c r="A11" s="346" t="s">
        <v>345</v>
      </c>
      <c r="B11" s="347" t="s">
        <v>43</v>
      </c>
      <c r="C11" s="347"/>
      <c r="D11" s="347"/>
      <c r="E11" s="348"/>
      <c r="F11" s="349"/>
      <c r="G11" s="349"/>
      <c r="H11" s="349"/>
      <c r="I11" s="350"/>
      <c r="J11" s="350"/>
      <c r="K11" s="350"/>
      <c r="L11" s="351">
        <f>L12</f>
        <v>1070.9000000000001</v>
      </c>
    </row>
    <row r="12" spans="1:13">
      <c r="A12" s="353" t="s">
        <v>158</v>
      </c>
      <c r="B12" s="348" t="s">
        <v>43</v>
      </c>
      <c r="C12" s="348" t="s">
        <v>606</v>
      </c>
      <c r="D12" s="348"/>
      <c r="E12" s="348"/>
      <c r="F12" s="349">
        <f t="shared" ref="F12:K12" si="0">F14</f>
        <v>753.2</v>
      </c>
      <c r="G12" s="349">
        <f t="shared" si="0"/>
        <v>530.70000000000005</v>
      </c>
      <c r="H12" s="349">
        <f t="shared" si="0"/>
        <v>753.2</v>
      </c>
      <c r="I12" s="354">
        <f t="shared" si="0"/>
        <v>918.9</v>
      </c>
      <c r="J12" s="354">
        <f t="shared" si="0"/>
        <v>606.1</v>
      </c>
      <c r="K12" s="354">
        <f t="shared" si="0"/>
        <v>918.9</v>
      </c>
      <c r="L12" s="355">
        <f>L13</f>
        <v>1070.9000000000001</v>
      </c>
    </row>
    <row r="13" spans="1:13" ht="56.25" customHeight="1">
      <c r="A13" s="249" t="s">
        <v>372</v>
      </c>
      <c r="B13" s="250" t="s">
        <v>43</v>
      </c>
      <c r="C13" s="250" t="s">
        <v>606</v>
      </c>
      <c r="D13" s="250" t="s">
        <v>370</v>
      </c>
      <c r="E13" s="250"/>
      <c r="F13" s="251" t="e">
        <f>[2]роспись!H9</f>
        <v>#REF!</v>
      </c>
      <c r="G13" s="251">
        <v>530.70000000000005</v>
      </c>
      <c r="H13" s="251">
        <v>753.2</v>
      </c>
      <c r="I13" s="252">
        <v>918.9</v>
      </c>
      <c r="J13" s="253">
        <v>606.1</v>
      </c>
      <c r="K13" s="254">
        <v>918.9</v>
      </c>
      <c r="L13" s="255">
        <f>L14</f>
        <v>1070.9000000000001</v>
      </c>
      <c r="M13" s="322"/>
    </row>
    <row r="14" spans="1:13" ht="36">
      <c r="A14" s="249" t="s">
        <v>373</v>
      </c>
      <c r="B14" s="250" t="s">
        <v>43</v>
      </c>
      <c r="C14" s="250" t="s">
        <v>606</v>
      </c>
      <c r="D14" s="250" t="s">
        <v>371</v>
      </c>
      <c r="E14" s="250"/>
      <c r="F14" s="251">
        <f>[2]роспись!H10</f>
        <v>753.2</v>
      </c>
      <c r="G14" s="251">
        <v>530.70000000000005</v>
      </c>
      <c r="H14" s="251">
        <v>753.2</v>
      </c>
      <c r="I14" s="252">
        <v>918.9</v>
      </c>
      <c r="J14" s="253">
        <v>606.1</v>
      </c>
      <c r="K14" s="254">
        <v>918.9</v>
      </c>
      <c r="L14" s="255">
        <v>1070.9000000000001</v>
      </c>
    </row>
    <row r="15" spans="1:13" ht="39.75" customHeight="1">
      <c r="A15" s="353" t="s">
        <v>218</v>
      </c>
      <c r="B15" s="348" t="s">
        <v>29</v>
      </c>
      <c r="C15" s="348"/>
      <c r="D15" s="348"/>
      <c r="E15" s="348"/>
      <c r="F15" s="349" t="e">
        <f>F31</f>
        <v>#REF!</v>
      </c>
      <c r="G15" s="349" t="e">
        <f>G31</f>
        <v>#REF!</v>
      </c>
      <c r="H15" s="349" t="e">
        <f>H31</f>
        <v>#REF!</v>
      </c>
      <c r="I15" s="354" t="e">
        <f>I31+I17</f>
        <v>#REF!</v>
      </c>
      <c r="J15" s="354" t="e">
        <f>J31+J17</f>
        <v>#REF!</v>
      </c>
      <c r="K15" s="354" t="e">
        <f>K31+K17</f>
        <v>#REF!</v>
      </c>
      <c r="L15" s="355">
        <f>L31+L17</f>
        <v>4394.2999999999993</v>
      </c>
    </row>
    <row r="16" spans="1:13" ht="30" customHeight="1">
      <c r="A16" s="356" t="s">
        <v>655</v>
      </c>
      <c r="B16" s="357" t="s">
        <v>29</v>
      </c>
      <c r="C16" s="348" t="s">
        <v>607</v>
      </c>
      <c r="D16" s="357"/>
      <c r="E16" s="348"/>
      <c r="F16" s="349" t="e">
        <f>#REF!</f>
        <v>#REF!</v>
      </c>
      <c r="G16" s="349" t="e">
        <f>#REF!</f>
        <v>#REF!</v>
      </c>
      <c r="H16" s="349" t="e">
        <f>#REF!</f>
        <v>#REF!</v>
      </c>
      <c r="I16" s="354" t="e">
        <f>#REF!</f>
        <v>#REF!</v>
      </c>
      <c r="J16" s="354" t="e">
        <f>#REF!</f>
        <v>#REF!</v>
      </c>
      <c r="K16" s="354" t="e">
        <f>#REF!</f>
        <v>#REF!</v>
      </c>
      <c r="L16" s="355">
        <f>L17+L31</f>
        <v>4394.2999999999993</v>
      </c>
    </row>
    <row r="17" spans="1:12" ht="24">
      <c r="A17" s="353" t="s">
        <v>269</v>
      </c>
      <c r="B17" s="348" t="s">
        <v>29</v>
      </c>
      <c r="C17" s="348" t="s">
        <v>649</v>
      </c>
      <c r="D17" s="348"/>
      <c r="E17" s="348"/>
      <c r="F17" s="349"/>
      <c r="G17" s="349"/>
      <c r="H17" s="349"/>
      <c r="I17" s="354">
        <f>I19+I20</f>
        <v>536.4</v>
      </c>
      <c r="J17" s="354">
        <f>J19+J20</f>
        <v>347.6</v>
      </c>
      <c r="K17" s="354">
        <f>K19+K20</f>
        <v>536.6</v>
      </c>
      <c r="L17" s="355">
        <f>L19+L22</f>
        <v>4253.8999999999996</v>
      </c>
    </row>
    <row r="18" spans="1:12" ht="48">
      <c r="A18" s="257" t="s">
        <v>374</v>
      </c>
      <c r="B18" s="250" t="s">
        <v>29</v>
      </c>
      <c r="C18" s="250" t="s">
        <v>649</v>
      </c>
      <c r="D18" s="250" t="s">
        <v>370</v>
      </c>
      <c r="E18" s="250"/>
      <c r="F18" s="251"/>
      <c r="G18" s="251"/>
      <c r="H18" s="251"/>
      <c r="I18" s="299">
        <v>519.5</v>
      </c>
      <c r="J18" s="265">
        <v>330.8</v>
      </c>
      <c r="K18" s="266">
        <v>519.70000000000005</v>
      </c>
      <c r="L18" s="300">
        <f>L19</f>
        <v>1357.5</v>
      </c>
    </row>
    <row r="19" spans="1:12" ht="24">
      <c r="A19" s="257" t="s">
        <v>375</v>
      </c>
      <c r="B19" s="250" t="s">
        <v>29</v>
      </c>
      <c r="C19" s="250" t="s">
        <v>649</v>
      </c>
      <c r="D19" s="250" t="s">
        <v>371</v>
      </c>
      <c r="E19" s="250"/>
      <c r="F19" s="251"/>
      <c r="G19" s="251"/>
      <c r="H19" s="251"/>
      <c r="I19" s="299">
        <v>519.5</v>
      </c>
      <c r="J19" s="265">
        <v>330.8</v>
      </c>
      <c r="K19" s="266">
        <v>519.70000000000005</v>
      </c>
      <c r="L19" s="300">
        <v>1357.5</v>
      </c>
    </row>
    <row r="20" spans="1:12" ht="24.75" hidden="1" customHeight="1" thickBot="1">
      <c r="A20" s="249" t="s">
        <v>271</v>
      </c>
      <c r="B20" s="250" t="s">
        <v>29</v>
      </c>
      <c r="C20" s="250" t="s">
        <v>607</v>
      </c>
      <c r="D20" s="250" t="s">
        <v>272</v>
      </c>
      <c r="E20" s="341"/>
      <c r="F20" s="342" t="e">
        <f>#REF!+F68+F86+F105+F117+F136+F155+F161</f>
        <v>#REF!</v>
      </c>
      <c r="G20" s="342" t="e">
        <f>#REF!+G68+G86+G105+G117+G136+G155+G161</f>
        <v>#REF!</v>
      </c>
      <c r="H20" s="342" t="e">
        <f>#REF!+H68+H86+H105+H117+H136+H155+H161</f>
        <v>#REF!</v>
      </c>
      <c r="I20" s="299">
        <v>16.899999999999999</v>
      </c>
      <c r="J20" s="299">
        <v>16.8</v>
      </c>
      <c r="K20" s="299">
        <v>16.899999999999999</v>
      </c>
      <c r="L20" s="300"/>
    </row>
    <row r="21" spans="1:12" ht="35.25" customHeight="1">
      <c r="A21" s="258" t="s">
        <v>377</v>
      </c>
      <c r="B21" s="250" t="s">
        <v>29</v>
      </c>
      <c r="C21" s="250" t="s">
        <v>649</v>
      </c>
      <c r="D21" s="250" t="s">
        <v>376</v>
      </c>
      <c r="E21" s="250"/>
      <c r="F21" s="251"/>
      <c r="G21" s="251"/>
      <c r="H21" s="251"/>
      <c r="I21" s="299">
        <v>519.5</v>
      </c>
      <c r="J21" s="265">
        <v>330.8</v>
      </c>
      <c r="K21" s="266">
        <v>519.70000000000005</v>
      </c>
      <c r="L21" s="300">
        <f>L22</f>
        <v>2896.4</v>
      </c>
    </row>
    <row r="22" spans="1:12" ht="36">
      <c r="A22" s="249" t="s">
        <v>339</v>
      </c>
      <c r="B22" s="250" t="s">
        <v>29</v>
      </c>
      <c r="C22" s="250" t="s">
        <v>649</v>
      </c>
      <c r="D22" s="250" t="s">
        <v>274</v>
      </c>
      <c r="E22" s="250"/>
      <c r="F22" s="251"/>
      <c r="G22" s="251"/>
      <c r="H22" s="251"/>
      <c r="I22" s="299">
        <v>519.5</v>
      </c>
      <c r="J22" s="265">
        <v>330.8</v>
      </c>
      <c r="K22" s="266">
        <v>519.70000000000005</v>
      </c>
      <c r="L22" s="300">
        <v>2896.4</v>
      </c>
    </row>
    <row r="23" spans="1:12" ht="14.25" hidden="1" customHeight="1" thickBot="1">
      <c r="A23" s="340" t="s">
        <v>411</v>
      </c>
      <c r="B23" s="341"/>
      <c r="C23" s="341"/>
      <c r="D23" s="341"/>
      <c r="E23" s="347"/>
      <c r="F23" s="358" t="e">
        <f>F24+#REF!+#REF!</f>
        <v>#REF!</v>
      </c>
      <c r="G23" s="358" t="e">
        <f>G24+#REF!+#REF!</f>
        <v>#REF!</v>
      </c>
      <c r="H23" s="358" t="e">
        <f>H24+#REF!+#REF!</f>
        <v>#REF!</v>
      </c>
      <c r="I23" s="343" t="e">
        <f>I24+I111+I137+I179+I193+I202+I230+I235+I129</f>
        <v>#REF!</v>
      </c>
      <c r="J23" s="343" t="e">
        <f>J24+J111+J137+J179+J193+J202+J230+J235+J129</f>
        <v>#REF!</v>
      </c>
      <c r="K23" s="343" t="e">
        <f>K24+K111+K137+K179+K193+K202+K230+K235+K129</f>
        <v>#REF!</v>
      </c>
      <c r="L23" s="344">
        <v>0</v>
      </c>
    </row>
    <row r="24" spans="1:12" ht="24.75" hidden="1" customHeight="1">
      <c r="A24" s="346" t="s">
        <v>74</v>
      </c>
      <c r="B24" s="347" t="s">
        <v>14</v>
      </c>
      <c r="C24" s="347"/>
      <c r="D24" s="347"/>
      <c r="E24" s="348"/>
      <c r="F24" s="349" t="e">
        <f>F25+#REF!+F36</f>
        <v>#REF!</v>
      </c>
      <c r="G24" s="349" t="e">
        <f>G25+#REF!</f>
        <v>#REF!</v>
      </c>
      <c r="H24" s="349" t="e">
        <f>H25+#REF!</f>
        <v>#REF!</v>
      </c>
      <c r="I24" s="350" t="e">
        <f>I25+I42+I48</f>
        <v>#REF!</v>
      </c>
      <c r="J24" s="350" t="e">
        <f>J25+J42+J48</f>
        <v>#REF!</v>
      </c>
      <c r="K24" s="350" t="e">
        <f>K25+K42+K48</f>
        <v>#REF!</v>
      </c>
      <c r="L24" s="351">
        <v>0</v>
      </c>
    </row>
    <row r="25" spans="1:12" ht="21.75" hidden="1" customHeight="1">
      <c r="A25" s="360" t="s">
        <v>337</v>
      </c>
      <c r="B25" s="361" t="s">
        <v>328</v>
      </c>
      <c r="C25" s="361"/>
      <c r="D25" s="361"/>
      <c r="E25" s="348"/>
      <c r="F25" s="362"/>
      <c r="G25" s="362"/>
      <c r="H25" s="362"/>
      <c r="I25" s="354"/>
      <c r="J25" s="363"/>
      <c r="K25" s="363"/>
      <c r="L25" s="355">
        <f>L26</f>
        <v>0</v>
      </c>
    </row>
    <row r="26" spans="1:12" ht="27.75" hidden="1" customHeight="1">
      <c r="A26" s="353" t="s">
        <v>412</v>
      </c>
      <c r="B26" s="348" t="s">
        <v>328</v>
      </c>
      <c r="C26" s="348" t="s">
        <v>413</v>
      </c>
      <c r="D26" s="348"/>
      <c r="E26" s="348"/>
      <c r="F26" s="349" t="e">
        <f>#REF!</f>
        <v>#REF!</v>
      </c>
      <c r="G26" s="349" t="e">
        <f>#REF!</f>
        <v>#REF!</v>
      </c>
      <c r="H26" s="349" t="e">
        <f>#REF!</f>
        <v>#REF!</v>
      </c>
      <c r="I26" s="354" t="e">
        <f>#REF!</f>
        <v>#REF!</v>
      </c>
      <c r="J26" s="354" t="e">
        <f>#REF!</f>
        <v>#REF!</v>
      </c>
      <c r="K26" s="354" t="e">
        <f>#REF!</f>
        <v>#REF!</v>
      </c>
      <c r="L26" s="355">
        <f>L27+L29</f>
        <v>0</v>
      </c>
    </row>
    <row r="27" spans="1:12" ht="29.25" hidden="1" customHeight="1">
      <c r="A27" s="249" t="s">
        <v>372</v>
      </c>
      <c r="B27" s="259" t="s">
        <v>328</v>
      </c>
      <c r="C27" s="259" t="s">
        <v>329</v>
      </c>
      <c r="D27" s="259" t="s">
        <v>370</v>
      </c>
      <c r="E27" s="348"/>
      <c r="F27" s="362"/>
      <c r="G27" s="362"/>
      <c r="H27" s="362"/>
      <c r="I27" s="252"/>
      <c r="J27" s="364"/>
      <c r="K27" s="364"/>
      <c r="L27" s="255">
        <f>L28</f>
        <v>0</v>
      </c>
    </row>
    <row r="28" spans="1:12" ht="22.5" hidden="1" customHeight="1">
      <c r="A28" s="249" t="s">
        <v>373</v>
      </c>
      <c r="B28" s="259" t="s">
        <v>328</v>
      </c>
      <c r="C28" s="259" t="s">
        <v>329</v>
      </c>
      <c r="D28" s="259" t="s">
        <v>371</v>
      </c>
      <c r="E28" s="348"/>
      <c r="F28" s="362"/>
      <c r="G28" s="362"/>
      <c r="H28" s="362"/>
      <c r="I28" s="252"/>
      <c r="J28" s="364"/>
      <c r="K28" s="364"/>
      <c r="L28" s="255">
        <v>0</v>
      </c>
    </row>
    <row r="29" spans="1:12" ht="23.25" hidden="1" customHeight="1">
      <c r="A29" s="249" t="s">
        <v>414</v>
      </c>
      <c r="B29" s="259" t="s">
        <v>328</v>
      </c>
      <c r="C29" s="259" t="s">
        <v>329</v>
      </c>
      <c r="D29" s="259" t="s">
        <v>376</v>
      </c>
      <c r="E29" s="348"/>
      <c r="F29" s="362"/>
      <c r="G29" s="362"/>
      <c r="H29" s="362"/>
      <c r="I29" s="252"/>
      <c r="J29" s="364"/>
      <c r="K29" s="364"/>
      <c r="L29" s="255">
        <f>L30</f>
        <v>0</v>
      </c>
    </row>
    <row r="30" spans="1:12" ht="30" hidden="1" customHeight="1" thickBot="1">
      <c r="A30" s="249" t="s">
        <v>339</v>
      </c>
      <c r="B30" s="259" t="s">
        <v>328</v>
      </c>
      <c r="C30" s="259" t="s">
        <v>329</v>
      </c>
      <c r="D30" s="259" t="s">
        <v>274</v>
      </c>
      <c r="E30" s="348"/>
      <c r="F30" s="362"/>
      <c r="G30" s="362"/>
      <c r="H30" s="362"/>
      <c r="I30" s="252"/>
      <c r="J30" s="364"/>
      <c r="K30" s="364"/>
      <c r="L30" s="255">
        <v>0</v>
      </c>
    </row>
    <row r="31" spans="1:12" ht="30" customHeight="1">
      <c r="A31" s="356" t="s">
        <v>247</v>
      </c>
      <c r="B31" s="357" t="s">
        <v>29</v>
      </c>
      <c r="C31" s="348" t="s">
        <v>650</v>
      </c>
      <c r="D31" s="357"/>
      <c r="E31" s="348"/>
      <c r="F31" s="349" t="e">
        <f>#REF!</f>
        <v>#REF!</v>
      </c>
      <c r="G31" s="349" t="e">
        <f>#REF!</f>
        <v>#REF!</v>
      </c>
      <c r="H31" s="349" t="e">
        <f>#REF!</f>
        <v>#REF!</v>
      </c>
      <c r="I31" s="354" t="e">
        <f>#REF!</f>
        <v>#REF!</v>
      </c>
      <c r="J31" s="354" t="e">
        <f>#REF!</f>
        <v>#REF!</v>
      </c>
      <c r="K31" s="354" t="e">
        <f>#REF!</f>
        <v>#REF!</v>
      </c>
      <c r="L31" s="355">
        <f>L32</f>
        <v>140.4</v>
      </c>
    </row>
    <row r="32" spans="1:12" ht="51" customHeight="1">
      <c r="A32" s="249" t="s">
        <v>372</v>
      </c>
      <c r="B32" s="250" t="s">
        <v>29</v>
      </c>
      <c r="C32" s="250" t="s">
        <v>650</v>
      </c>
      <c r="D32" s="250" t="s">
        <v>370</v>
      </c>
      <c r="E32" s="250"/>
      <c r="F32" s="251" t="e">
        <f>[2]роспись!H13</f>
        <v>#REF!</v>
      </c>
      <c r="G32" s="251">
        <v>530.70000000000005</v>
      </c>
      <c r="H32" s="251">
        <v>753.2</v>
      </c>
      <c r="I32" s="252">
        <v>918.9</v>
      </c>
      <c r="J32" s="253">
        <v>606.1</v>
      </c>
      <c r="K32" s="254">
        <v>918.9</v>
      </c>
      <c r="L32" s="255">
        <f>L33</f>
        <v>140.4</v>
      </c>
    </row>
    <row r="33" spans="1:18" ht="27" customHeight="1">
      <c r="A33" s="249" t="s">
        <v>373</v>
      </c>
      <c r="B33" s="250" t="s">
        <v>29</v>
      </c>
      <c r="C33" s="250" t="s">
        <v>650</v>
      </c>
      <c r="D33" s="250" t="s">
        <v>371</v>
      </c>
      <c r="E33" s="250"/>
      <c r="F33" s="251" t="e">
        <f>[2]роспись!H14</f>
        <v>#REF!</v>
      </c>
      <c r="G33" s="251">
        <v>530.70000000000005</v>
      </c>
      <c r="H33" s="251">
        <v>753.2</v>
      </c>
      <c r="I33" s="252">
        <v>918.9</v>
      </c>
      <c r="J33" s="253">
        <v>606.1</v>
      </c>
      <c r="K33" s="254">
        <v>918.9</v>
      </c>
      <c r="L33" s="255">
        <v>140.4</v>
      </c>
    </row>
    <row r="34" spans="1:18" ht="48">
      <c r="A34" s="353" t="s">
        <v>273</v>
      </c>
      <c r="B34" s="348" t="s">
        <v>46</v>
      </c>
      <c r="C34" s="348"/>
      <c r="D34" s="348"/>
      <c r="E34" s="250"/>
      <c r="F34" s="251">
        <f>F36</f>
        <v>812</v>
      </c>
      <c r="G34" s="251">
        <f>G36</f>
        <v>615.29999999999995</v>
      </c>
      <c r="H34" s="251">
        <f>H36</f>
        <v>812</v>
      </c>
      <c r="I34" s="354" t="e">
        <f>I36+I39+I46</f>
        <v>#REF!</v>
      </c>
      <c r="J34" s="354" t="e">
        <f>J36+J39+J46</f>
        <v>#REF!</v>
      </c>
      <c r="K34" s="354" t="e">
        <f>K36+K39+K46</f>
        <v>#REF!</v>
      </c>
      <c r="L34" s="355">
        <f>L36+L39+L46+L49</f>
        <v>20861.3</v>
      </c>
      <c r="N34" s="322">
        <f>L34+L11+L15-L46-L49</f>
        <v>25523.9</v>
      </c>
    </row>
    <row r="35" spans="1:18" ht="42" customHeight="1">
      <c r="A35" s="353" t="s">
        <v>653</v>
      </c>
      <c r="B35" s="348" t="s">
        <v>46</v>
      </c>
      <c r="C35" s="348" t="s">
        <v>608</v>
      </c>
      <c r="D35" s="348"/>
      <c r="E35" s="348"/>
      <c r="F35" s="349">
        <v>812</v>
      </c>
      <c r="G35" s="349">
        <v>615.29999999999995</v>
      </c>
      <c r="H35" s="349">
        <v>812</v>
      </c>
      <c r="I35" s="354">
        <f t="shared" ref="I35:L36" si="1">I37</f>
        <v>941.8</v>
      </c>
      <c r="J35" s="354">
        <f t="shared" si="1"/>
        <v>625.6</v>
      </c>
      <c r="K35" s="354">
        <f t="shared" si="1"/>
        <v>941.8</v>
      </c>
      <c r="L35" s="355">
        <f>L36+L39</f>
        <v>20058.7</v>
      </c>
      <c r="N35" s="322" t="e">
        <f>#REF!-N33</f>
        <v>#REF!</v>
      </c>
    </row>
    <row r="36" spans="1:18" ht="36">
      <c r="A36" s="353" t="s">
        <v>165</v>
      </c>
      <c r="B36" s="348" t="s">
        <v>46</v>
      </c>
      <c r="C36" s="348" t="s">
        <v>651</v>
      </c>
      <c r="D36" s="348"/>
      <c r="E36" s="348"/>
      <c r="F36" s="349">
        <v>812</v>
      </c>
      <c r="G36" s="349">
        <v>615.29999999999995</v>
      </c>
      <c r="H36" s="349">
        <v>812</v>
      </c>
      <c r="I36" s="354">
        <f t="shared" si="1"/>
        <v>941.8</v>
      </c>
      <c r="J36" s="354">
        <f t="shared" si="1"/>
        <v>625.6</v>
      </c>
      <c r="K36" s="354">
        <f t="shared" si="1"/>
        <v>941.8</v>
      </c>
      <c r="L36" s="355">
        <f t="shared" si="1"/>
        <v>1102.7</v>
      </c>
      <c r="N36" s="322" t="e">
        <f>#REF!-N34</f>
        <v>#REF!</v>
      </c>
    </row>
    <row r="37" spans="1:18" ht="48">
      <c r="A37" s="249" t="s">
        <v>374</v>
      </c>
      <c r="B37" s="250" t="s">
        <v>46</v>
      </c>
      <c r="C37" s="250" t="s">
        <v>651</v>
      </c>
      <c r="D37" s="250" t="s">
        <v>370</v>
      </c>
      <c r="E37" s="250"/>
      <c r="F37" s="251">
        <f t="shared" ref="F37:H38" si="2">F38</f>
        <v>8080.0000000000009</v>
      </c>
      <c r="G37" s="251">
        <f t="shared" si="2"/>
        <v>5102.6000000000004</v>
      </c>
      <c r="H37" s="251">
        <f t="shared" si="2"/>
        <v>8080</v>
      </c>
      <c r="I37" s="252">
        <v>941.8</v>
      </c>
      <c r="J37" s="251">
        <v>625.6</v>
      </c>
      <c r="K37" s="251">
        <v>941.8</v>
      </c>
      <c r="L37" s="255">
        <f>L38</f>
        <v>1102.7</v>
      </c>
    </row>
    <row r="38" spans="1:18" ht="24">
      <c r="A38" s="249" t="s">
        <v>375</v>
      </c>
      <c r="B38" s="250" t="s">
        <v>46</v>
      </c>
      <c r="C38" s="250" t="s">
        <v>651</v>
      </c>
      <c r="D38" s="250" t="s">
        <v>371</v>
      </c>
      <c r="E38" s="250"/>
      <c r="F38" s="251">
        <f t="shared" si="2"/>
        <v>8080.0000000000009</v>
      </c>
      <c r="G38" s="251">
        <f t="shared" si="2"/>
        <v>5102.6000000000004</v>
      </c>
      <c r="H38" s="251">
        <f t="shared" si="2"/>
        <v>8080</v>
      </c>
      <c r="I38" s="252">
        <v>941.8</v>
      </c>
      <c r="J38" s="251">
        <v>625.6</v>
      </c>
      <c r="K38" s="251">
        <v>941.8</v>
      </c>
      <c r="L38" s="255">
        <v>1102.7</v>
      </c>
    </row>
    <row r="39" spans="1:18" ht="36">
      <c r="A39" s="360" t="s">
        <v>176</v>
      </c>
      <c r="B39" s="348" t="s">
        <v>46</v>
      </c>
      <c r="C39" s="348" t="s">
        <v>652</v>
      </c>
      <c r="D39" s="348"/>
      <c r="E39" s="348"/>
      <c r="F39" s="349">
        <f>[2]роспись!H22</f>
        <v>8080.0000000000009</v>
      </c>
      <c r="G39" s="349">
        <v>5102.6000000000004</v>
      </c>
      <c r="H39" s="349">
        <v>8080</v>
      </c>
      <c r="I39" s="354" t="e">
        <f>I41+I43</f>
        <v>#REF!</v>
      </c>
      <c r="J39" s="354" t="e">
        <f>J41+J43</f>
        <v>#REF!</v>
      </c>
      <c r="K39" s="354" t="e">
        <f>K41+K43</f>
        <v>#REF!</v>
      </c>
      <c r="L39" s="355">
        <f>L40+L42+L44</f>
        <v>18956</v>
      </c>
    </row>
    <row r="40" spans="1:18" ht="48">
      <c r="A40" s="249" t="s">
        <v>374</v>
      </c>
      <c r="B40" s="250" t="s">
        <v>46</v>
      </c>
      <c r="C40" s="250" t="s">
        <v>652</v>
      </c>
      <c r="D40" s="250" t="s">
        <v>370</v>
      </c>
      <c r="E40" s="259" t="s">
        <v>77</v>
      </c>
      <c r="F40" s="261">
        <f>F41</f>
        <v>12.7</v>
      </c>
      <c r="G40" s="261">
        <f>G41</f>
        <v>0</v>
      </c>
      <c r="H40" s="261" t="str">
        <f>H41</f>
        <v>12,7</v>
      </c>
      <c r="I40" s="252">
        <v>8250.9</v>
      </c>
      <c r="J40" s="261">
        <v>5168.5</v>
      </c>
      <c r="K40" s="261">
        <v>8250.9</v>
      </c>
      <c r="L40" s="262">
        <f>L41</f>
        <v>11160.8</v>
      </c>
      <c r="R40" s="322"/>
    </row>
    <row r="41" spans="1:18" ht="24">
      <c r="A41" s="249" t="s">
        <v>375</v>
      </c>
      <c r="B41" s="250" t="s">
        <v>46</v>
      </c>
      <c r="C41" s="250" t="s">
        <v>652</v>
      </c>
      <c r="D41" s="250" t="s">
        <v>371</v>
      </c>
      <c r="E41" s="259" t="s">
        <v>77</v>
      </c>
      <c r="F41" s="261">
        <f>F43</f>
        <v>12.7</v>
      </c>
      <c r="G41" s="261">
        <f>G43</f>
        <v>0</v>
      </c>
      <c r="H41" s="261" t="str">
        <f>H43</f>
        <v>12,7</v>
      </c>
      <c r="I41" s="252">
        <v>8250.9</v>
      </c>
      <c r="J41" s="261">
        <v>5168.5</v>
      </c>
      <c r="K41" s="261">
        <v>8250.9</v>
      </c>
      <c r="L41" s="262">
        <v>11160.8</v>
      </c>
    </row>
    <row r="42" spans="1:18" ht="32.25" customHeight="1">
      <c r="A42" s="258" t="s">
        <v>377</v>
      </c>
      <c r="B42" s="250" t="s">
        <v>46</v>
      </c>
      <c r="C42" s="250" t="s">
        <v>652</v>
      </c>
      <c r="D42" s="250" t="s">
        <v>376</v>
      </c>
      <c r="E42" s="259" t="s">
        <v>77</v>
      </c>
      <c r="F42" s="261" t="e">
        <f>[2]роспись!H36</f>
        <v>#REF!</v>
      </c>
      <c r="G42" s="261"/>
      <c r="H42" s="261" t="s">
        <v>201</v>
      </c>
      <c r="I42" s="252" t="e">
        <f>I43+#REF!</f>
        <v>#REF!</v>
      </c>
      <c r="J42" s="252" t="e">
        <f>J43+#REF!</f>
        <v>#REF!</v>
      </c>
      <c r="K42" s="252" t="e">
        <f>K43+#REF!</f>
        <v>#REF!</v>
      </c>
      <c r="L42" s="255">
        <f>L43</f>
        <v>7775.2</v>
      </c>
    </row>
    <row r="43" spans="1:18" ht="36">
      <c r="A43" s="249" t="s">
        <v>339</v>
      </c>
      <c r="B43" s="250" t="s">
        <v>46</v>
      </c>
      <c r="C43" s="250" t="s">
        <v>652</v>
      </c>
      <c r="D43" s="250" t="s">
        <v>274</v>
      </c>
      <c r="E43" s="259" t="s">
        <v>77</v>
      </c>
      <c r="F43" s="261">
        <f>[2]роспись!H37</f>
        <v>12.7</v>
      </c>
      <c r="G43" s="261"/>
      <c r="H43" s="261" t="s">
        <v>201</v>
      </c>
      <c r="I43" s="252" t="e">
        <f>#REF!+#REF!</f>
        <v>#REF!</v>
      </c>
      <c r="J43" s="252" t="e">
        <f>#REF!+#REF!</f>
        <v>#REF!</v>
      </c>
      <c r="K43" s="252" t="e">
        <f>#REF!+#REF!</f>
        <v>#REF!</v>
      </c>
      <c r="L43" s="255">
        <v>7775.2</v>
      </c>
    </row>
    <row r="44" spans="1:18" ht="24">
      <c r="A44" s="258" t="s">
        <v>382</v>
      </c>
      <c r="B44" s="250" t="s">
        <v>46</v>
      </c>
      <c r="C44" s="250" t="s">
        <v>652</v>
      </c>
      <c r="D44" s="250" t="s">
        <v>381</v>
      </c>
      <c r="E44" s="250"/>
      <c r="F44" s="251"/>
      <c r="G44" s="251"/>
      <c r="H44" s="251"/>
      <c r="I44" s="251">
        <v>519.5</v>
      </c>
      <c r="J44" s="251">
        <v>330.8</v>
      </c>
      <c r="K44" s="251">
        <v>519.70000000000005</v>
      </c>
      <c r="L44" s="419">
        <f>L45</f>
        <v>20</v>
      </c>
    </row>
    <row r="45" spans="1:18" ht="19.5" customHeight="1">
      <c r="A45" s="249" t="s">
        <v>384</v>
      </c>
      <c r="B45" s="250" t="s">
        <v>46</v>
      </c>
      <c r="C45" s="250" t="s">
        <v>652</v>
      </c>
      <c r="D45" s="250" t="s">
        <v>383</v>
      </c>
      <c r="E45" s="259" t="s">
        <v>77</v>
      </c>
      <c r="F45" s="261" t="e">
        <f>[2]роспись!G46</f>
        <v>#REF!</v>
      </c>
      <c r="G45" s="261"/>
      <c r="H45" s="261" t="s">
        <v>201</v>
      </c>
      <c r="I45" s="251" t="e">
        <f>I46+I47</f>
        <v>#REF!</v>
      </c>
      <c r="J45" s="251" t="e">
        <f>J46+J47</f>
        <v>#REF!</v>
      </c>
      <c r="K45" s="251" t="e">
        <f>K46+K47</f>
        <v>#REF!</v>
      </c>
      <c r="L45" s="419">
        <v>20</v>
      </c>
    </row>
    <row r="46" spans="1:18" ht="51" customHeight="1">
      <c r="A46" s="360" t="s">
        <v>668</v>
      </c>
      <c r="B46" s="361" t="s">
        <v>46</v>
      </c>
      <c r="C46" s="361" t="s">
        <v>669</v>
      </c>
      <c r="D46" s="361"/>
      <c r="E46" s="361"/>
      <c r="F46" s="366">
        <v>50</v>
      </c>
      <c r="G46" s="349"/>
      <c r="H46" s="349"/>
      <c r="I46" s="367" t="e">
        <f>#REF!</f>
        <v>#REF!</v>
      </c>
      <c r="J46" s="367" t="e">
        <f>#REF!</f>
        <v>#REF!</v>
      </c>
      <c r="K46" s="367">
        <v>5</v>
      </c>
      <c r="L46" s="368">
        <f>L47</f>
        <v>6.5</v>
      </c>
    </row>
    <row r="47" spans="1:18" ht="25.5" customHeight="1">
      <c r="A47" s="258" t="s">
        <v>377</v>
      </c>
      <c r="B47" s="250" t="s">
        <v>46</v>
      </c>
      <c r="C47" s="259" t="s">
        <v>669</v>
      </c>
      <c r="D47" s="250" t="s">
        <v>376</v>
      </c>
      <c r="E47" s="259" t="s">
        <v>77</v>
      </c>
      <c r="F47" s="261" t="e">
        <f>[2]роспись!H39</f>
        <v>#REF!</v>
      </c>
      <c r="G47" s="261"/>
      <c r="H47" s="261" t="s">
        <v>201</v>
      </c>
      <c r="I47" s="252" t="e">
        <f>I48+#REF!</f>
        <v>#REF!</v>
      </c>
      <c r="J47" s="252" t="e">
        <f>J48+#REF!</f>
        <v>#REF!</v>
      </c>
      <c r="K47" s="252" t="e">
        <f>K48+#REF!</f>
        <v>#REF!</v>
      </c>
      <c r="L47" s="255">
        <f>L48</f>
        <v>6.5</v>
      </c>
    </row>
    <row r="48" spans="1:18" ht="27.75" customHeight="1">
      <c r="A48" s="249" t="s">
        <v>339</v>
      </c>
      <c r="B48" s="250" t="s">
        <v>46</v>
      </c>
      <c r="C48" s="259" t="s">
        <v>669</v>
      </c>
      <c r="D48" s="250" t="s">
        <v>274</v>
      </c>
      <c r="E48" s="259" t="s">
        <v>77</v>
      </c>
      <c r="F48" s="261" t="e">
        <f>[2]роспись!H40</f>
        <v>#REF!</v>
      </c>
      <c r="G48" s="261"/>
      <c r="H48" s="261" t="s">
        <v>201</v>
      </c>
      <c r="I48" s="252" t="e">
        <f>#REF!+#REF!</f>
        <v>#REF!</v>
      </c>
      <c r="J48" s="252" t="e">
        <f>#REF!+#REF!</f>
        <v>#REF!</v>
      </c>
      <c r="K48" s="252" t="e">
        <f>#REF!+#REF!</f>
        <v>#REF!</v>
      </c>
      <c r="L48" s="255">
        <v>6.5</v>
      </c>
    </row>
    <row r="49" spans="1:12" ht="48">
      <c r="A49" s="360" t="s">
        <v>670</v>
      </c>
      <c r="B49" s="348" t="s">
        <v>46</v>
      </c>
      <c r="C49" s="361" t="s">
        <v>671</v>
      </c>
      <c r="D49" s="348"/>
      <c r="E49" s="302"/>
      <c r="F49" s="303"/>
      <c r="G49" s="304"/>
      <c r="H49" s="304"/>
      <c r="I49" s="354">
        <f>I50</f>
        <v>657.2</v>
      </c>
      <c r="J49" s="354">
        <f>J50</f>
        <v>424.8</v>
      </c>
      <c r="K49" s="354">
        <f>K50</f>
        <v>657.2</v>
      </c>
      <c r="L49" s="355">
        <f>L50</f>
        <v>796.09999999999991</v>
      </c>
    </row>
    <row r="50" spans="1:12" ht="24">
      <c r="A50" s="301" t="s">
        <v>178</v>
      </c>
      <c r="B50" s="250" t="s">
        <v>46</v>
      </c>
      <c r="C50" s="259" t="s">
        <v>671</v>
      </c>
      <c r="D50" s="250"/>
      <c r="E50" s="302"/>
      <c r="F50" s="303"/>
      <c r="G50" s="304"/>
      <c r="H50" s="304"/>
      <c r="I50" s="252">
        <v>657.2</v>
      </c>
      <c r="J50" s="252">
        <v>424.8</v>
      </c>
      <c r="K50" s="252">
        <v>657.2</v>
      </c>
      <c r="L50" s="255">
        <f>L51+L53</f>
        <v>796.09999999999991</v>
      </c>
    </row>
    <row r="51" spans="1:12" ht="57" customHeight="1">
      <c r="A51" s="249" t="s">
        <v>374</v>
      </c>
      <c r="B51" s="250" t="s">
        <v>46</v>
      </c>
      <c r="C51" s="259" t="s">
        <v>671</v>
      </c>
      <c r="D51" s="250" t="s">
        <v>370</v>
      </c>
      <c r="E51" s="302"/>
      <c r="F51" s="303"/>
      <c r="G51" s="304"/>
      <c r="H51" s="304"/>
      <c r="I51" s="252"/>
      <c r="J51" s="252"/>
      <c r="K51" s="252"/>
      <c r="L51" s="255">
        <f>L52</f>
        <v>736.3</v>
      </c>
    </row>
    <row r="52" spans="1:12" ht="24">
      <c r="A52" s="249" t="s">
        <v>375</v>
      </c>
      <c r="B52" s="250" t="s">
        <v>46</v>
      </c>
      <c r="C52" s="259" t="s">
        <v>671</v>
      </c>
      <c r="D52" s="250" t="s">
        <v>371</v>
      </c>
      <c r="E52" s="302"/>
      <c r="F52" s="303"/>
      <c r="G52" s="304"/>
      <c r="H52" s="304"/>
      <c r="I52" s="252"/>
      <c r="J52" s="252"/>
      <c r="K52" s="252"/>
      <c r="L52" s="255">
        <v>736.3</v>
      </c>
    </row>
    <row r="53" spans="1:12" ht="26.25" customHeight="1">
      <c r="A53" s="258" t="s">
        <v>377</v>
      </c>
      <c r="B53" s="250" t="s">
        <v>46</v>
      </c>
      <c r="C53" s="259" t="s">
        <v>671</v>
      </c>
      <c r="D53" s="250" t="s">
        <v>376</v>
      </c>
      <c r="E53" s="302"/>
      <c r="F53" s="303"/>
      <c r="G53" s="304"/>
      <c r="H53" s="304"/>
      <c r="I53" s="252"/>
      <c r="J53" s="252"/>
      <c r="K53" s="252"/>
      <c r="L53" s="255">
        <f>L54</f>
        <v>59.8</v>
      </c>
    </row>
    <row r="54" spans="1:12" ht="26.25" customHeight="1">
      <c r="A54" s="249" t="s">
        <v>339</v>
      </c>
      <c r="B54" s="250" t="s">
        <v>46</v>
      </c>
      <c r="C54" s="259" t="s">
        <v>671</v>
      </c>
      <c r="D54" s="250" t="s">
        <v>274</v>
      </c>
      <c r="E54" s="302"/>
      <c r="F54" s="303"/>
      <c r="G54" s="304"/>
      <c r="H54" s="304"/>
      <c r="I54" s="252"/>
      <c r="J54" s="252"/>
      <c r="K54" s="252"/>
      <c r="L54" s="255">
        <v>59.8</v>
      </c>
    </row>
    <row r="55" spans="1:12" ht="23.25" customHeight="1">
      <c r="A55" s="360" t="s">
        <v>338</v>
      </c>
      <c r="B55" s="348" t="s">
        <v>189</v>
      </c>
      <c r="C55" s="348"/>
      <c r="D55" s="348"/>
      <c r="E55" s="250"/>
      <c r="F55" s="251">
        <f>F56</f>
        <v>80</v>
      </c>
      <c r="G55" s="251">
        <f t="shared" ref="G55:L55" si="3">G56</f>
        <v>69.900000000000006</v>
      </c>
      <c r="H55" s="251">
        <f t="shared" si="3"/>
        <v>80</v>
      </c>
      <c r="I55" s="370">
        <f t="shared" si="3"/>
        <v>50</v>
      </c>
      <c r="J55" s="370">
        <f t="shared" si="3"/>
        <v>0</v>
      </c>
      <c r="K55" s="370">
        <f t="shared" si="3"/>
        <v>0</v>
      </c>
      <c r="L55" s="355">
        <f t="shared" si="3"/>
        <v>20</v>
      </c>
    </row>
    <row r="56" spans="1:12" ht="20.25" customHeight="1">
      <c r="A56" s="353" t="s">
        <v>166</v>
      </c>
      <c r="B56" s="361" t="s">
        <v>189</v>
      </c>
      <c r="C56" s="361" t="s">
        <v>605</v>
      </c>
      <c r="D56" s="361"/>
      <c r="E56" s="348"/>
      <c r="F56" s="349">
        <v>80</v>
      </c>
      <c r="G56" s="349">
        <v>69.900000000000006</v>
      </c>
      <c r="H56" s="349">
        <v>80</v>
      </c>
      <c r="I56" s="367">
        <f>I58</f>
        <v>50</v>
      </c>
      <c r="J56" s="367">
        <f>J58</f>
        <v>0</v>
      </c>
      <c r="K56" s="367">
        <f>K58</f>
        <v>0</v>
      </c>
      <c r="L56" s="368">
        <f>L58</f>
        <v>20</v>
      </c>
    </row>
    <row r="57" spans="1:12" ht="18" customHeight="1">
      <c r="A57" s="372" t="s">
        <v>382</v>
      </c>
      <c r="B57" s="259" t="s">
        <v>189</v>
      </c>
      <c r="C57" s="259" t="s">
        <v>605</v>
      </c>
      <c r="D57" s="259" t="s">
        <v>381</v>
      </c>
      <c r="E57" s="348"/>
      <c r="F57" s="362">
        <f t="shared" ref="F57:H58" si="4">F58</f>
        <v>100</v>
      </c>
      <c r="G57" s="362">
        <f t="shared" si="4"/>
        <v>0</v>
      </c>
      <c r="H57" s="362">
        <f t="shared" si="4"/>
        <v>100</v>
      </c>
      <c r="I57" s="252">
        <v>50</v>
      </c>
      <c r="J57" s="362"/>
      <c r="K57" s="362">
        <v>0</v>
      </c>
      <c r="L57" s="255">
        <f>L58</f>
        <v>20</v>
      </c>
    </row>
    <row r="58" spans="1:12" ht="21.75" customHeight="1">
      <c r="A58" s="249" t="s">
        <v>275</v>
      </c>
      <c r="B58" s="259" t="s">
        <v>189</v>
      </c>
      <c r="C58" s="259" t="s">
        <v>605</v>
      </c>
      <c r="D58" s="259" t="s">
        <v>276</v>
      </c>
      <c r="E58" s="348"/>
      <c r="F58" s="362">
        <f t="shared" si="4"/>
        <v>100</v>
      </c>
      <c r="G58" s="362">
        <f t="shared" si="4"/>
        <v>0</v>
      </c>
      <c r="H58" s="362">
        <f t="shared" si="4"/>
        <v>100</v>
      </c>
      <c r="I58" s="252">
        <v>50</v>
      </c>
      <c r="J58" s="362"/>
      <c r="K58" s="362">
        <v>0</v>
      </c>
      <c r="L58" s="255">
        <v>20</v>
      </c>
    </row>
    <row r="59" spans="1:12" ht="17.25" customHeight="1">
      <c r="A59" s="360" t="s">
        <v>30</v>
      </c>
      <c r="B59" s="348" t="s">
        <v>190</v>
      </c>
      <c r="C59" s="348"/>
      <c r="D59" s="348"/>
      <c r="E59" s="250"/>
      <c r="F59" s="251">
        <v>100</v>
      </c>
      <c r="G59" s="251"/>
      <c r="H59" s="251">
        <v>100</v>
      </c>
      <c r="I59" s="370">
        <f>I60+I62+I68+I74+I80+I77</f>
        <v>888</v>
      </c>
      <c r="J59" s="370">
        <f>J60+J62+J68+J74+J80+J77</f>
        <v>662.1</v>
      </c>
      <c r="K59" s="370">
        <f>K60+K62+K68+K74+K80+K77</f>
        <v>887</v>
      </c>
      <c r="L59" s="355">
        <f>L68+L74+L65+L80+L77+L83+L71+L62</f>
        <v>785.6</v>
      </c>
    </row>
    <row r="60" spans="1:12" ht="36" hidden="1" customHeight="1">
      <c r="A60" s="360" t="s">
        <v>167</v>
      </c>
      <c r="B60" s="250" t="s">
        <v>190</v>
      </c>
      <c r="C60" s="250" t="s">
        <v>182</v>
      </c>
      <c r="D60" s="250"/>
      <c r="E60" s="348"/>
      <c r="F60" s="362">
        <f t="shared" ref="F60:L60" si="5">F61</f>
        <v>200</v>
      </c>
      <c r="G60" s="362">
        <f t="shared" si="5"/>
        <v>60</v>
      </c>
      <c r="H60" s="362">
        <f t="shared" si="5"/>
        <v>200</v>
      </c>
      <c r="I60" s="252">
        <f t="shared" si="5"/>
        <v>66</v>
      </c>
      <c r="J60" s="252">
        <f t="shared" si="5"/>
        <v>65</v>
      </c>
      <c r="K60" s="252">
        <f t="shared" si="5"/>
        <v>65</v>
      </c>
      <c r="L60" s="255">
        <f t="shared" si="5"/>
        <v>0</v>
      </c>
    </row>
    <row r="61" spans="1:12" ht="24" hidden="1" customHeight="1">
      <c r="A61" s="305" t="s">
        <v>271</v>
      </c>
      <c r="B61" s="250" t="s">
        <v>190</v>
      </c>
      <c r="C61" s="250" t="s">
        <v>182</v>
      </c>
      <c r="D61" s="250" t="s">
        <v>272</v>
      </c>
      <c r="E61" s="250"/>
      <c r="F61" s="251">
        <f>[2]роспись!H46</f>
        <v>200</v>
      </c>
      <c r="G61" s="251">
        <v>60</v>
      </c>
      <c r="H61" s="251">
        <v>200</v>
      </c>
      <c r="I61" s="252">
        <v>66</v>
      </c>
      <c r="J61" s="373">
        <v>65</v>
      </c>
      <c r="K61" s="374">
        <v>65</v>
      </c>
      <c r="L61" s="255"/>
    </row>
    <row r="62" spans="1:12" ht="45" customHeight="1">
      <c r="A62" s="360" t="s">
        <v>167</v>
      </c>
      <c r="B62" s="348" t="s">
        <v>190</v>
      </c>
      <c r="C62" s="348" t="s">
        <v>609</v>
      </c>
      <c r="D62" s="348"/>
      <c r="E62" s="348"/>
      <c r="F62" s="362">
        <f>F64</f>
        <v>60</v>
      </c>
      <c r="G62" s="362">
        <f t="shared" ref="G62:L62" si="6">G64</f>
        <v>15</v>
      </c>
      <c r="H62" s="362">
        <f t="shared" si="6"/>
        <v>60</v>
      </c>
      <c r="I62" s="354">
        <f t="shared" si="6"/>
        <v>100</v>
      </c>
      <c r="J62" s="354">
        <f t="shared" si="6"/>
        <v>45</v>
      </c>
      <c r="K62" s="354">
        <f t="shared" si="6"/>
        <v>100</v>
      </c>
      <c r="L62" s="355">
        <f t="shared" si="6"/>
        <v>35.5</v>
      </c>
    </row>
    <row r="63" spans="1:12" ht="24.75" customHeight="1">
      <c r="A63" s="258" t="s">
        <v>377</v>
      </c>
      <c r="B63" s="250" t="s">
        <v>190</v>
      </c>
      <c r="C63" s="250" t="s">
        <v>609</v>
      </c>
      <c r="D63" s="250" t="s">
        <v>376</v>
      </c>
      <c r="E63" s="250"/>
      <c r="F63" s="250" t="e">
        <f>[2]роспись!H47</f>
        <v>#REF!</v>
      </c>
      <c r="G63" s="251">
        <v>15</v>
      </c>
      <c r="H63" s="251">
        <v>60</v>
      </c>
      <c r="I63" s="252">
        <v>100</v>
      </c>
      <c r="J63" s="373">
        <v>45</v>
      </c>
      <c r="K63" s="374">
        <v>100</v>
      </c>
      <c r="L63" s="255">
        <f>L64</f>
        <v>35.5</v>
      </c>
    </row>
    <row r="64" spans="1:12" ht="26.25" customHeight="1">
      <c r="A64" s="249" t="s">
        <v>339</v>
      </c>
      <c r="B64" s="250" t="s">
        <v>190</v>
      </c>
      <c r="C64" s="250" t="s">
        <v>609</v>
      </c>
      <c r="D64" s="250" t="s">
        <v>274</v>
      </c>
      <c r="E64" s="250"/>
      <c r="F64" s="250">
        <f>[2]роспись!H48</f>
        <v>60</v>
      </c>
      <c r="G64" s="251">
        <v>15</v>
      </c>
      <c r="H64" s="251">
        <v>60</v>
      </c>
      <c r="I64" s="252">
        <v>100</v>
      </c>
      <c r="J64" s="373">
        <v>45</v>
      </c>
      <c r="K64" s="374">
        <v>100</v>
      </c>
      <c r="L64" s="255">
        <v>35.5</v>
      </c>
    </row>
    <row r="65" spans="1:18" ht="22.5" customHeight="1">
      <c r="A65" s="360" t="s">
        <v>474</v>
      </c>
      <c r="B65" s="348" t="s">
        <v>190</v>
      </c>
      <c r="C65" s="348" t="s">
        <v>610</v>
      </c>
      <c r="D65" s="348"/>
      <c r="E65" s="348"/>
      <c r="F65" s="349" t="e">
        <f>F67</f>
        <v>#REF!</v>
      </c>
      <c r="G65" s="349" t="e">
        <f t="shared" ref="G65:L65" si="7">G67</f>
        <v>#REF!</v>
      </c>
      <c r="H65" s="349" t="e">
        <f t="shared" si="7"/>
        <v>#REF!</v>
      </c>
      <c r="I65" s="354">
        <f t="shared" si="7"/>
        <v>400</v>
      </c>
      <c r="J65" s="354">
        <f t="shared" si="7"/>
        <v>323.89999999999998</v>
      </c>
      <c r="K65" s="354">
        <f t="shared" si="7"/>
        <v>400</v>
      </c>
      <c r="L65" s="355">
        <f t="shared" si="7"/>
        <v>181.6</v>
      </c>
    </row>
    <row r="66" spans="1:18" ht="27" customHeight="1">
      <c r="A66" s="258" t="s">
        <v>377</v>
      </c>
      <c r="B66" s="250" t="s">
        <v>190</v>
      </c>
      <c r="C66" s="250" t="s">
        <v>610</v>
      </c>
      <c r="D66" s="250" t="s">
        <v>376</v>
      </c>
      <c r="E66" s="250"/>
      <c r="F66" s="251" t="e">
        <f>#REF!+F67</f>
        <v>#REF!</v>
      </c>
      <c r="G66" s="251" t="e">
        <f>#REF!+G67</f>
        <v>#REF!</v>
      </c>
      <c r="H66" s="251" t="e">
        <f>#REF!+H67</f>
        <v>#REF!</v>
      </c>
      <c r="I66" s="252">
        <v>400</v>
      </c>
      <c r="J66" s="251">
        <v>323.89999999999998</v>
      </c>
      <c r="K66" s="251">
        <v>400</v>
      </c>
      <c r="L66" s="255">
        <f>L67</f>
        <v>181.6</v>
      </c>
    </row>
    <row r="67" spans="1:18" ht="36">
      <c r="A67" s="249" t="s">
        <v>339</v>
      </c>
      <c r="B67" s="250" t="s">
        <v>190</v>
      </c>
      <c r="C67" s="250" t="s">
        <v>610</v>
      </c>
      <c r="D67" s="250" t="s">
        <v>274</v>
      </c>
      <c r="E67" s="250"/>
      <c r="F67" s="251" t="e">
        <f>#REF!+F80</f>
        <v>#REF!</v>
      </c>
      <c r="G67" s="251" t="e">
        <f>#REF!+G80</f>
        <v>#REF!</v>
      </c>
      <c r="H67" s="251" t="e">
        <f>#REF!+H80</f>
        <v>#REF!</v>
      </c>
      <c r="I67" s="252">
        <v>400</v>
      </c>
      <c r="J67" s="251">
        <v>323.89999999999998</v>
      </c>
      <c r="K67" s="251">
        <v>400</v>
      </c>
      <c r="L67" s="255">
        <v>181.6</v>
      </c>
      <c r="R67" s="322"/>
    </row>
    <row r="68" spans="1:18" ht="50.25" customHeight="1">
      <c r="A68" s="360" t="s">
        <v>473</v>
      </c>
      <c r="B68" s="348" t="s">
        <v>190</v>
      </c>
      <c r="C68" s="348" t="s">
        <v>616</v>
      </c>
      <c r="D68" s="348"/>
      <c r="E68" s="348"/>
      <c r="F68" s="349" t="e">
        <f>F70</f>
        <v>#REF!</v>
      </c>
      <c r="G68" s="349" t="e">
        <f t="shared" ref="G68:L68" si="8">G70</f>
        <v>#REF!</v>
      </c>
      <c r="H68" s="349" t="e">
        <f t="shared" si="8"/>
        <v>#REF!</v>
      </c>
      <c r="I68" s="354">
        <f t="shared" si="8"/>
        <v>400</v>
      </c>
      <c r="J68" s="354">
        <f t="shared" si="8"/>
        <v>323.89999999999998</v>
      </c>
      <c r="K68" s="354">
        <f t="shared" si="8"/>
        <v>400</v>
      </c>
      <c r="L68" s="355">
        <f t="shared" si="8"/>
        <v>380.9</v>
      </c>
    </row>
    <row r="69" spans="1:18" ht="27" customHeight="1">
      <c r="A69" s="258" t="s">
        <v>377</v>
      </c>
      <c r="B69" s="250" t="s">
        <v>190</v>
      </c>
      <c r="C69" s="250" t="s">
        <v>616</v>
      </c>
      <c r="D69" s="250" t="s">
        <v>376</v>
      </c>
      <c r="E69" s="250"/>
      <c r="F69" s="251" t="e">
        <f>#REF!+F70</f>
        <v>#REF!</v>
      </c>
      <c r="G69" s="251" t="e">
        <f>#REF!+G70</f>
        <v>#REF!</v>
      </c>
      <c r="H69" s="251" t="e">
        <f>#REF!+H70</f>
        <v>#REF!</v>
      </c>
      <c r="I69" s="252">
        <v>400</v>
      </c>
      <c r="J69" s="251">
        <v>323.89999999999998</v>
      </c>
      <c r="K69" s="251">
        <v>400</v>
      </c>
      <c r="L69" s="255">
        <f>L70</f>
        <v>380.9</v>
      </c>
    </row>
    <row r="70" spans="1:18" ht="30.75" customHeight="1">
      <c r="A70" s="249" t="s">
        <v>339</v>
      </c>
      <c r="B70" s="250" t="s">
        <v>190</v>
      </c>
      <c r="C70" s="250" t="s">
        <v>616</v>
      </c>
      <c r="D70" s="250" t="s">
        <v>274</v>
      </c>
      <c r="E70" s="250"/>
      <c r="F70" s="251" t="e">
        <f>#REF!+F74</f>
        <v>#REF!</v>
      </c>
      <c r="G70" s="251" t="e">
        <f>#REF!+G74</f>
        <v>#REF!</v>
      </c>
      <c r="H70" s="251" t="e">
        <f>#REF!+H74</f>
        <v>#REF!</v>
      </c>
      <c r="I70" s="252">
        <v>400</v>
      </c>
      <c r="J70" s="251">
        <v>323.89999999999998</v>
      </c>
      <c r="K70" s="251">
        <v>400</v>
      </c>
      <c r="L70" s="255">
        <v>380.9</v>
      </c>
    </row>
    <row r="71" spans="1:18" ht="48">
      <c r="A71" s="360" t="s">
        <v>554</v>
      </c>
      <c r="B71" s="348" t="s">
        <v>190</v>
      </c>
      <c r="C71" s="348" t="s">
        <v>611</v>
      </c>
      <c r="D71" s="348"/>
      <c r="E71" s="250"/>
      <c r="F71" s="251">
        <f>F73</f>
        <v>70</v>
      </c>
      <c r="G71" s="251">
        <f t="shared" ref="G71:L71" si="9">G73</f>
        <v>0</v>
      </c>
      <c r="H71" s="251">
        <f t="shared" si="9"/>
        <v>20</v>
      </c>
      <c r="I71" s="354">
        <f t="shared" si="9"/>
        <v>60</v>
      </c>
      <c r="J71" s="354">
        <f t="shared" si="9"/>
        <v>30</v>
      </c>
      <c r="K71" s="354">
        <f t="shared" si="9"/>
        <v>60</v>
      </c>
      <c r="L71" s="355">
        <f t="shared" si="9"/>
        <v>29.6</v>
      </c>
    </row>
    <row r="72" spans="1:18" ht="30.75" customHeight="1">
      <c r="A72" s="258" t="s">
        <v>377</v>
      </c>
      <c r="B72" s="250" t="s">
        <v>190</v>
      </c>
      <c r="C72" s="250" t="s">
        <v>611</v>
      </c>
      <c r="D72" s="250" t="s">
        <v>376</v>
      </c>
      <c r="E72" s="250"/>
      <c r="F72" s="251">
        <v>70</v>
      </c>
      <c r="G72" s="251"/>
      <c r="H72" s="251">
        <v>20</v>
      </c>
      <c r="I72" s="252">
        <v>60</v>
      </c>
      <c r="J72" s="265">
        <v>30</v>
      </c>
      <c r="K72" s="266">
        <v>60</v>
      </c>
      <c r="L72" s="255">
        <f>L73</f>
        <v>29.6</v>
      </c>
    </row>
    <row r="73" spans="1:18" ht="30" customHeight="1">
      <c r="A73" s="249" t="s">
        <v>339</v>
      </c>
      <c r="B73" s="250" t="s">
        <v>190</v>
      </c>
      <c r="C73" s="250" t="s">
        <v>611</v>
      </c>
      <c r="D73" s="250" t="s">
        <v>274</v>
      </c>
      <c r="E73" s="250"/>
      <c r="F73" s="251">
        <v>70</v>
      </c>
      <c r="G73" s="251"/>
      <c r="H73" s="251">
        <v>20</v>
      </c>
      <c r="I73" s="252">
        <v>60</v>
      </c>
      <c r="J73" s="265">
        <v>30</v>
      </c>
      <c r="K73" s="266">
        <v>60</v>
      </c>
      <c r="L73" s="255">
        <v>29.6</v>
      </c>
    </row>
    <row r="74" spans="1:18" ht="36">
      <c r="A74" s="360" t="s">
        <v>277</v>
      </c>
      <c r="B74" s="348" t="s">
        <v>190</v>
      </c>
      <c r="C74" s="348" t="s">
        <v>613</v>
      </c>
      <c r="D74" s="348"/>
      <c r="E74" s="250"/>
      <c r="F74" s="251">
        <f>F76</f>
        <v>70</v>
      </c>
      <c r="G74" s="251">
        <f t="shared" ref="G74:L74" si="10">G76</f>
        <v>0</v>
      </c>
      <c r="H74" s="251">
        <f t="shared" si="10"/>
        <v>20</v>
      </c>
      <c r="I74" s="354">
        <f t="shared" si="10"/>
        <v>60</v>
      </c>
      <c r="J74" s="354">
        <f t="shared" si="10"/>
        <v>30</v>
      </c>
      <c r="K74" s="354">
        <f t="shared" si="10"/>
        <v>60</v>
      </c>
      <c r="L74" s="355">
        <f t="shared" si="10"/>
        <v>60</v>
      </c>
    </row>
    <row r="75" spans="1:18" ht="24">
      <c r="A75" s="305" t="s">
        <v>382</v>
      </c>
      <c r="B75" s="250" t="s">
        <v>190</v>
      </c>
      <c r="C75" s="250" t="s">
        <v>613</v>
      </c>
      <c r="D75" s="250" t="s">
        <v>381</v>
      </c>
      <c r="E75" s="250"/>
      <c r="F75" s="251">
        <v>70</v>
      </c>
      <c r="G75" s="251"/>
      <c r="H75" s="251">
        <v>20</v>
      </c>
      <c r="I75" s="252">
        <v>60</v>
      </c>
      <c r="J75" s="265">
        <v>30</v>
      </c>
      <c r="K75" s="266">
        <v>60</v>
      </c>
      <c r="L75" s="255">
        <f>L76</f>
        <v>60</v>
      </c>
    </row>
    <row r="76" spans="1:18" ht="24">
      <c r="A76" s="305" t="s">
        <v>384</v>
      </c>
      <c r="B76" s="250" t="s">
        <v>190</v>
      </c>
      <c r="C76" s="250" t="s">
        <v>613</v>
      </c>
      <c r="D76" s="250" t="s">
        <v>383</v>
      </c>
      <c r="E76" s="250"/>
      <c r="F76" s="251">
        <v>70</v>
      </c>
      <c r="G76" s="251"/>
      <c r="H76" s="251">
        <v>20</v>
      </c>
      <c r="I76" s="252">
        <v>60</v>
      </c>
      <c r="J76" s="265">
        <v>30</v>
      </c>
      <c r="K76" s="266">
        <v>60</v>
      </c>
      <c r="L76" s="255">
        <v>60</v>
      </c>
    </row>
    <row r="77" spans="1:18" ht="71.25" customHeight="1">
      <c r="A77" s="360" t="s">
        <v>578</v>
      </c>
      <c r="B77" s="348" t="s">
        <v>190</v>
      </c>
      <c r="C77" s="348" t="s">
        <v>614</v>
      </c>
      <c r="D77" s="348"/>
      <c r="E77" s="250"/>
      <c r="F77" s="251"/>
      <c r="G77" s="251"/>
      <c r="H77" s="251"/>
      <c r="I77" s="375">
        <f>I79</f>
        <v>170</v>
      </c>
      <c r="J77" s="375">
        <f>J79</f>
        <v>150</v>
      </c>
      <c r="K77" s="375">
        <f>K79</f>
        <v>170</v>
      </c>
      <c r="L77" s="376">
        <f>L79</f>
        <v>12</v>
      </c>
    </row>
    <row r="78" spans="1:18" ht="30.75" customHeight="1">
      <c r="A78" s="258" t="s">
        <v>377</v>
      </c>
      <c r="B78" s="283" t="s">
        <v>190</v>
      </c>
      <c r="C78" s="250" t="s">
        <v>614</v>
      </c>
      <c r="D78" s="283" t="s">
        <v>376</v>
      </c>
      <c r="E78" s="250"/>
      <c r="F78" s="251"/>
      <c r="G78" s="251"/>
      <c r="H78" s="251"/>
      <c r="I78" s="299">
        <v>170</v>
      </c>
      <c r="J78" s="251">
        <v>150</v>
      </c>
      <c r="K78" s="251">
        <v>170</v>
      </c>
      <c r="L78" s="255">
        <f>L79</f>
        <v>12</v>
      </c>
    </row>
    <row r="79" spans="1:18" ht="31.5" customHeight="1">
      <c r="A79" s="249" t="s">
        <v>339</v>
      </c>
      <c r="B79" s="283" t="s">
        <v>190</v>
      </c>
      <c r="C79" s="250" t="s">
        <v>614</v>
      </c>
      <c r="D79" s="283" t="s">
        <v>274</v>
      </c>
      <c r="E79" s="250"/>
      <c r="F79" s="251"/>
      <c r="G79" s="251"/>
      <c r="H79" s="251"/>
      <c r="I79" s="299">
        <v>170</v>
      </c>
      <c r="J79" s="251">
        <v>150</v>
      </c>
      <c r="K79" s="251">
        <v>170</v>
      </c>
      <c r="L79" s="255">
        <v>12</v>
      </c>
    </row>
    <row r="80" spans="1:18" ht="51" customHeight="1">
      <c r="A80" s="360" t="s">
        <v>581</v>
      </c>
      <c r="B80" s="348" t="s">
        <v>190</v>
      </c>
      <c r="C80" s="348" t="s">
        <v>612</v>
      </c>
      <c r="D80" s="348"/>
      <c r="E80" s="348"/>
      <c r="F80" s="349" t="e">
        <f>F82+F87+#REF!+F90</f>
        <v>#REF!</v>
      </c>
      <c r="G80" s="349" t="e">
        <f>G82+G87+#REF!+G90</f>
        <v>#REF!</v>
      </c>
      <c r="H80" s="349" t="e">
        <f>H82+H87+#REF!+H90</f>
        <v>#REF!</v>
      </c>
      <c r="I80" s="354">
        <f>I82</f>
        <v>92</v>
      </c>
      <c r="J80" s="354">
        <f>J82</f>
        <v>48.2</v>
      </c>
      <c r="K80" s="354">
        <f>K82</f>
        <v>92</v>
      </c>
      <c r="L80" s="355">
        <f>L82</f>
        <v>80</v>
      </c>
    </row>
    <row r="81" spans="1:12" ht="35.25" customHeight="1">
      <c r="A81" s="258" t="s">
        <v>377</v>
      </c>
      <c r="B81" s="250" t="s">
        <v>190</v>
      </c>
      <c r="C81" s="250" t="s">
        <v>612</v>
      </c>
      <c r="D81" s="250" t="s">
        <v>376</v>
      </c>
      <c r="E81" s="250"/>
      <c r="F81" s="251"/>
      <c r="G81" s="251"/>
      <c r="H81" s="251"/>
      <c r="I81" s="252">
        <v>92</v>
      </c>
      <c r="J81" s="251">
        <v>48.2</v>
      </c>
      <c r="K81" s="251">
        <v>92</v>
      </c>
      <c r="L81" s="255">
        <f>L82</f>
        <v>80</v>
      </c>
    </row>
    <row r="82" spans="1:12" ht="27.75" customHeight="1">
      <c r="A82" s="249" t="s">
        <v>339</v>
      </c>
      <c r="B82" s="250" t="s">
        <v>190</v>
      </c>
      <c r="C82" s="250" t="s">
        <v>612</v>
      </c>
      <c r="D82" s="250" t="s">
        <v>274</v>
      </c>
      <c r="E82" s="250"/>
      <c r="F82" s="251"/>
      <c r="G82" s="251"/>
      <c r="H82" s="251"/>
      <c r="I82" s="252">
        <v>92</v>
      </c>
      <c r="J82" s="251">
        <v>48.2</v>
      </c>
      <c r="K82" s="251">
        <v>92</v>
      </c>
      <c r="L82" s="255">
        <v>80</v>
      </c>
    </row>
    <row r="83" spans="1:12" ht="69" customHeight="1">
      <c r="A83" s="360" t="s">
        <v>475</v>
      </c>
      <c r="B83" s="348" t="s">
        <v>190</v>
      </c>
      <c r="C83" s="348" t="s">
        <v>615</v>
      </c>
      <c r="D83" s="348"/>
      <c r="E83" s="348"/>
      <c r="F83" s="349" t="e">
        <f>F85+F93+#REF!+#REF!</f>
        <v>#REF!</v>
      </c>
      <c r="G83" s="349" t="e">
        <f>G85+G93+#REF!+#REF!</f>
        <v>#REF!</v>
      </c>
      <c r="H83" s="349" t="e">
        <f>H85+H93+#REF!+#REF!</f>
        <v>#REF!</v>
      </c>
      <c r="I83" s="354">
        <f>I85</f>
        <v>92</v>
      </c>
      <c r="J83" s="354">
        <f>J85</f>
        <v>48.2</v>
      </c>
      <c r="K83" s="354">
        <f>K85</f>
        <v>92</v>
      </c>
      <c r="L83" s="355">
        <f>L85</f>
        <v>6</v>
      </c>
    </row>
    <row r="84" spans="1:12" ht="26.25" customHeight="1">
      <c r="A84" s="258" t="s">
        <v>377</v>
      </c>
      <c r="B84" s="250" t="s">
        <v>190</v>
      </c>
      <c r="C84" s="250" t="s">
        <v>615</v>
      </c>
      <c r="D84" s="250" t="s">
        <v>376</v>
      </c>
      <c r="E84" s="250"/>
      <c r="F84" s="251"/>
      <c r="G84" s="251"/>
      <c r="H84" s="251"/>
      <c r="I84" s="252">
        <v>92</v>
      </c>
      <c r="J84" s="251">
        <v>48.2</v>
      </c>
      <c r="K84" s="251">
        <v>92</v>
      </c>
      <c r="L84" s="255">
        <f>L85</f>
        <v>6</v>
      </c>
    </row>
    <row r="85" spans="1:12" ht="27.75" customHeight="1" thickBot="1">
      <c r="A85" s="249" t="s">
        <v>339</v>
      </c>
      <c r="B85" s="250" t="s">
        <v>190</v>
      </c>
      <c r="C85" s="250" t="s">
        <v>615</v>
      </c>
      <c r="D85" s="250" t="s">
        <v>274</v>
      </c>
      <c r="E85" s="250"/>
      <c r="F85" s="251"/>
      <c r="G85" s="251"/>
      <c r="H85" s="251"/>
      <c r="I85" s="252">
        <v>92</v>
      </c>
      <c r="J85" s="251">
        <v>48.2</v>
      </c>
      <c r="K85" s="251">
        <v>92</v>
      </c>
      <c r="L85" s="255">
        <v>6</v>
      </c>
    </row>
    <row r="86" spans="1:12" ht="28.5" customHeight="1" thickBot="1">
      <c r="A86" s="378" t="s">
        <v>37</v>
      </c>
      <c r="B86" s="379" t="s">
        <v>31</v>
      </c>
      <c r="C86" s="379"/>
      <c r="D86" s="379"/>
      <c r="E86" s="348"/>
      <c r="F86" s="349" t="e">
        <f>F87+F89+F95+F102</f>
        <v>#REF!</v>
      </c>
      <c r="G86" s="349" t="e">
        <f>G87+G89+G95+G102</f>
        <v>#REF!</v>
      </c>
      <c r="H86" s="349" t="e">
        <f>H87+H89+H95+H102</f>
        <v>#REF!</v>
      </c>
      <c r="I86" s="380">
        <f>I87</f>
        <v>128</v>
      </c>
      <c r="J86" s="380">
        <f>J87</f>
        <v>93.9</v>
      </c>
      <c r="K86" s="380">
        <f>K87</f>
        <v>128</v>
      </c>
      <c r="L86" s="381">
        <f>L87</f>
        <v>15</v>
      </c>
    </row>
    <row r="87" spans="1:12" ht="42" customHeight="1">
      <c r="A87" s="383" t="s">
        <v>187</v>
      </c>
      <c r="B87" s="347" t="s">
        <v>21</v>
      </c>
      <c r="C87" s="347"/>
      <c r="D87" s="347"/>
      <c r="E87" s="348"/>
      <c r="F87" s="349" t="e">
        <f>#REF!</f>
        <v>#REF!</v>
      </c>
      <c r="G87" s="349" t="e">
        <f>#REF!</f>
        <v>#REF!</v>
      </c>
      <c r="H87" s="349" t="e">
        <f>#REF!</f>
        <v>#REF!</v>
      </c>
      <c r="I87" s="350">
        <f>I88+I90</f>
        <v>128</v>
      </c>
      <c r="J87" s="350">
        <f>J88+J90</f>
        <v>93.9</v>
      </c>
      <c r="K87" s="350">
        <f>K88+K90</f>
        <v>128</v>
      </c>
      <c r="L87" s="351">
        <f>L90+L93</f>
        <v>15</v>
      </c>
    </row>
    <row r="88" spans="1:12" ht="42" hidden="1" customHeight="1">
      <c r="A88" s="360" t="s">
        <v>168</v>
      </c>
      <c r="B88" s="250" t="s">
        <v>21</v>
      </c>
      <c r="C88" s="250" t="s">
        <v>183</v>
      </c>
      <c r="D88" s="250"/>
      <c r="E88" s="250"/>
      <c r="F88" s="251"/>
      <c r="G88" s="251"/>
      <c r="H88" s="251"/>
      <c r="I88" s="252">
        <f>I89</f>
        <v>110</v>
      </c>
      <c r="J88" s="252">
        <f>J89</f>
        <v>93.9</v>
      </c>
      <c r="K88" s="252">
        <f>K89</f>
        <v>110</v>
      </c>
      <c r="L88" s="255">
        <f>L89</f>
        <v>0</v>
      </c>
    </row>
    <row r="89" spans="1:12" ht="32.25" hidden="1" customHeight="1">
      <c r="A89" s="305" t="s">
        <v>271</v>
      </c>
      <c r="B89" s="250" t="s">
        <v>21</v>
      </c>
      <c r="C89" s="250" t="s">
        <v>183</v>
      </c>
      <c r="D89" s="250" t="s">
        <v>272</v>
      </c>
      <c r="E89" s="250"/>
      <c r="F89" s="251">
        <f>F90</f>
        <v>5320</v>
      </c>
      <c r="G89" s="251">
        <f>G90</f>
        <v>3277.5</v>
      </c>
      <c r="H89" s="251">
        <f>H90</f>
        <v>5320</v>
      </c>
      <c r="I89" s="252">
        <v>110</v>
      </c>
      <c r="J89" s="251">
        <v>93.9</v>
      </c>
      <c r="K89" s="251">
        <v>110</v>
      </c>
      <c r="L89" s="255"/>
    </row>
    <row r="90" spans="1:12" ht="88.5" hidden="1" customHeight="1">
      <c r="A90" s="360" t="s">
        <v>483</v>
      </c>
      <c r="B90" s="348" t="s">
        <v>21</v>
      </c>
      <c r="C90" s="396" t="s">
        <v>617</v>
      </c>
      <c r="D90" s="348"/>
      <c r="E90" s="348"/>
      <c r="F90" s="349">
        <f>[2]роспись!H63</f>
        <v>5320</v>
      </c>
      <c r="G90" s="349">
        <v>3277.5</v>
      </c>
      <c r="H90" s="349">
        <v>5320</v>
      </c>
      <c r="I90" s="354">
        <f>I95</f>
        <v>18</v>
      </c>
      <c r="J90" s="354">
        <f>J95</f>
        <v>0</v>
      </c>
      <c r="K90" s="354">
        <f>K95</f>
        <v>18</v>
      </c>
      <c r="L90" s="355">
        <f>L91</f>
        <v>0</v>
      </c>
    </row>
    <row r="91" spans="1:12" ht="33.75" hidden="1" customHeight="1">
      <c r="A91" s="258" t="s">
        <v>377</v>
      </c>
      <c r="B91" s="283" t="s">
        <v>21</v>
      </c>
      <c r="C91" s="283" t="s">
        <v>617</v>
      </c>
      <c r="D91" s="283" t="s">
        <v>376</v>
      </c>
      <c r="E91" s="283"/>
      <c r="F91" s="284">
        <f>F95</f>
        <v>668</v>
      </c>
      <c r="G91" s="284">
        <f>G95</f>
        <v>480</v>
      </c>
      <c r="H91" s="284">
        <f>H95</f>
        <v>668</v>
      </c>
      <c r="I91" s="299">
        <v>18</v>
      </c>
      <c r="J91" s="284">
        <v>0</v>
      </c>
      <c r="K91" s="284">
        <v>18</v>
      </c>
      <c r="L91" s="300">
        <f>L92</f>
        <v>0</v>
      </c>
    </row>
    <row r="92" spans="1:12" ht="27.75" hidden="1" customHeight="1">
      <c r="A92" s="249" t="s">
        <v>339</v>
      </c>
      <c r="B92" s="283" t="s">
        <v>21</v>
      </c>
      <c r="C92" s="283" t="s">
        <v>617</v>
      </c>
      <c r="D92" s="283" t="s">
        <v>274</v>
      </c>
      <c r="E92" s="283"/>
      <c r="F92" s="284">
        <f>F95</f>
        <v>668</v>
      </c>
      <c r="G92" s="284">
        <f>G95</f>
        <v>480</v>
      </c>
      <c r="H92" s="284">
        <f>H95</f>
        <v>668</v>
      </c>
      <c r="I92" s="299">
        <v>18</v>
      </c>
      <c r="J92" s="284">
        <v>0</v>
      </c>
      <c r="K92" s="284">
        <v>18</v>
      </c>
      <c r="L92" s="300">
        <v>0</v>
      </c>
    </row>
    <row r="93" spans="1:12" ht="60">
      <c r="A93" s="360" t="s">
        <v>484</v>
      </c>
      <c r="B93" s="348" t="s">
        <v>21</v>
      </c>
      <c r="C93" s="396" t="s">
        <v>618</v>
      </c>
      <c r="D93" s="348"/>
      <c r="E93" s="348"/>
      <c r="F93" s="349" t="e">
        <f>[2]роспись!H66</f>
        <v>#REF!</v>
      </c>
      <c r="G93" s="349">
        <v>3277.5</v>
      </c>
      <c r="H93" s="349">
        <v>5320</v>
      </c>
      <c r="I93" s="354">
        <f>I102</f>
        <v>19052.300000000003</v>
      </c>
      <c r="J93" s="354">
        <f>J102</f>
        <v>2772.6</v>
      </c>
      <c r="K93" s="354">
        <f>K102</f>
        <v>17052.300000000003</v>
      </c>
      <c r="L93" s="355">
        <f>L94</f>
        <v>15</v>
      </c>
    </row>
    <row r="94" spans="1:12" ht="33.75" customHeight="1">
      <c r="A94" s="258" t="s">
        <v>377</v>
      </c>
      <c r="B94" s="283" t="s">
        <v>21</v>
      </c>
      <c r="C94" s="283" t="s">
        <v>618</v>
      </c>
      <c r="D94" s="283" t="s">
        <v>376</v>
      </c>
      <c r="E94" s="283"/>
      <c r="F94" s="284" t="e">
        <f>#REF!</f>
        <v>#REF!</v>
      </c>
      <c r="G94" s="284" t="e">
        <f>#REF!</f>
        <v>#REF!</v>
      </c>
      <c r="H94" s="284" t="e">
        <f>#REF!</f>
        <v>#REF!</v>
      </c>
      <c r="I94" s="299">
        <v>18</v>
      </c>
      <c r="J94" s="284">
        <v>0</v>
      </c>
      <c r="K94" s="284">
        <v>18</v>
      </c>
      <c r="L94" s="300">
        <f>L95</f>
        <v>15</v>
      </c>
    </row>
    <row r="95" spans="1:12" ht="27.75" customHeight="1" thickBot="1">
      <c r="A95" s="249" t="s">
        <v>339</v>
      </c>
      <c r="B95" s="283" t="s">
        <v>21</v>
      </c>
      <c r="C95" s="283" t="s">
        <v>618</v>
      </c>
      <c r="D95" s="283" t="s">
        <v>274</v>
      </c>
      <c r="E95" s="283"/>
      <c r="F95" s="284">
        <f>F101</f>
        <v>668</v>
      </c>
      <c r="G95" s="284">
        <f>G101</f>
        <v>480</v>
      </c>
      <c r="H95" s="284">
        <f>H101</f>
        <v>668</v>
      </c>
      <c r="I95" s="299">
        <v>18</v>
      </c>
      <c r="J95" s="284">
        <v>0</v>
      </c>
      <c r="K95" s="284">
        <v>18</v>
      </c>
      <c r="L95" s="300">
        <v>15</v>
      </c>
    </row>
    <row r="96" spans="1:12" ht="21" customHeight="1" thickBot="1">
      <c r="A96" s="384" t="s">
        <v>346</v>
      </c>
      <c r="B96" s="379" t="s">
        <v>347</v>
      </c>
      <c r="C96" s="379"/>
      <c r="D96" s="379"/>
      <c r="E96" s="379"/>
      <c r="F96" s="385"/>
      <c r="G96" s="385"/>
      <c r="H96" s="385"/>
      <c r="I96" s="380"/>
      <c r="J96" s="386"/>
      <c r="K96" s="386"/>
      <c r="L96" s="381">
        <f>L97+L101+L106</f>
        <v>56975.8</v>
      </c>
    </row>
    <row r="97" spans="1:12" ht="15.75" customHeight="1" thickBot="1">
      <c r="A97" s="378" t="s">
        <v>481</v>
      </c>
      <c r="B97" s="379" t="s">
        <v>477</v>
      </c>
      <c r="C97" s="379"/>
      <c r="D97" s="379"/>
      <c r="E97" s="387"/>
      <c r="F97" s="388">
        <f>[2]роспись!H63</f>
        <v>5320</v>
      </c>
      <c r="G97" s="388">
        <v>480</v>
      </c>
      <c r="H97" s="388">
        <v>668</v>
      </c>
      <c r="I97" s="380" t="e">
        <f>I98</f>
        <v>#REF!</v>
      </c>
      <c r="J97" s="380" t="e">
        <f>J98</f>
        <v>#REF!</v>
      </c>
      <c r="K97" s="380" t="e">
        <f>K98</f>
        <v>#REF!</v>
      </c>
      <c r="L97" s="381">
        <f>L98</f>
        <v>88.3</v>
      </c>
    </row>
    <row r="98" spans="1:12" ht="36.75" customHeight="1">
      <c r="A98" s="389" t="s">
        <v>479</v>
      </c>
      <c r="B98" s="347" t="s">
        <v>477</v>
      </c>
      <c r="C98" s="348" t="s">
        <v>621</v>
      </c>
      <c r="D98" s="347"/>
      <c r="E98" s="347"/>
      <c r="F98" s="358" t="e">
        <f>F100</f>
        <v>#REF!</v>
      </c>
      <c r="G98" s="358">
        <f>G100</f>
        <v>459.2</v>
      </c>
      <c r="H98" s="358">
        <f>H100</f>
        <v>796</v>
      </c>
      <c r="I98" s="350" t="e">
        <f>I100+#REF!</f>
        <v>#REF!</v>
      </c>
      <c r="J98" s="350" t="e">
        <f>J100+#REF!</f>
        <v>#REF!</v>
      </c>
      <c r="K98" s="350" t="e">
        <f>K100+#REF!</f>
        <v>#REF!</v>
      </c>
      <c r="L98" s="351">
        <f>L99</f>
        <v>88.3</v>
      </c>
    </row>
    <row r="99" spans="1:12" ht="23.25" customHeight="1">
      <c r="A99" s="258" t="s">
        <v>480</v>
      </c>
      <c r="B99" s="250" t="s">
        <v>477</v>
      </c>
      <c r="C99" s="250" t="s">
        <v>621</v>
      </c>
      <c r="D99" s="250" t="s">
        <v>381</v>
      </c>
      <c r="E99" s="250"/>
      <c r="F99" s="251" t="e">
        <f>[2]роспись!H64</f>
        <v>#REF!</v>
      </c>
      <c r="G99" s="251">
        <v>459.2</v>
      </c>
      <c r="H99" s="251">
        <v>796</v>
      </c>
      <c r="I99" s="252">
        <f>6469.6+600</f>
        <v>7069.6</v>
      </c>
      <c r="J99" s="265">
        <v>2772.6</v>
      </c>
      <c r="K99" s="266">
        <v>7069.6</v>
      </c>
      <c r="L99" s="255">
        <f>L100</f>
        <v>88.3</v>
      </c>
    </row>
    <row r="100" spans="1:12" ht="38.25" customHeight="1" thickBot="1">
      <c r="A100" s="249" t="s">
        <v>482</v>
      </c>
      <c r="B100" s="250" t="s">
        <v>477</v>
      </c>
      <c r="C100" s="250" t="s">
        <v>621</v>
      </c>
      <c r="D100" s="250" t="s">
        <v>478</v>
      </c>
      <c r="E100" s="250"/>
      <c r="F100" s="251" t="e">
        <f>[2]роспись!H65</f>
        <v>#REF!</v>
      </c>
      <c r="G100" s="251">
        <v>459.2</v>
      </c>
      <c r="H100" s="251">
        <v>796</v>
      </c>
      <c r="I100" s="252">
        <f>6469.6+600</f>
        <v>7069.6</v>
      </c>
      <c r="J100" s="265">
        <v>2772.6</v>
      </c>
      <c r="K100" s="266">
        <v>7069.6</v>
      </c>
      <c r="L100" s="255">
        <v>88.3</v>
      </c>
    </row>
    <row r="101" spans="1:12" ht="21" customHeight="1" thickBot="1">
      <c r="A101" s="378" t="s">
        <v>235</v>
      </c>
      <c r="B101" s="379" t="s">
        <v>234</v>
      </c>
      <c r="C101" s="379"/>
      <c r="D101" s="379"/>
      <c r="E101" s="387"/>
      <c r="F101" s="388">
        <f>[2]роспись!H68</f>
        <v>668</v>
      </c>
      <c r="G101" s="388">
        <v>480</v>
      </c>
      <c r="H101" s="388">
        <v>668</v>
      </c>
      <c r="I101" s="380">
        <f>I102</f>
        <v>19052.300000000003</v>
      </c>
      <c r="J101" s="380">
        <f>J102</f>
        <v>2772.6</v>
      </c>
      <c r="K101" s="380">
        <f>K102</f>
        <v>17052.300000000003</v>
      </c>
      <c r="L101" s="381">
        <f>L102</f>
        <v>56794.1</v>
      </c>
    </row>
    <row r="102" spans="1:12" ht="24">
      <c r="A102" s="389" t="s">
        <v>278</v>
      </c>
      <c r="B102" s="347" t="s">
        <v>234</v>
      </c>
      <c r="C102" s="348" t="s">
        <v>619</v>
      </c>
      <c r="D102" s="347"/>
      <c r="E102" s="347"/>
      <c r="F102" s="358">
        <f>F104</f>
        <v>796</v>
      </c>
      <c r="G102" s="358">
        <f>G104</f>
        <v>459.2</v>
      </c>
      <c r="H102" s="358">
        <f>H104</f>
        <v>796</v>
      </c>
      <c r="I102" s="350">
        <f>I104+I105</f>
        <v>19052.300000000003</v>
      </c>
      <c r="J102" s="350">
        <f>J104+J105</f>
        <v>2772.6</v>
      </c>
      <c r="K102" s="350">
        <f>K104+K105</f>
        <v>17052.300000000003</v>
      </c>
      <c r="L102" s="351">
        <f>L104+L105</f>
        <v>56794.1</v>
      </c>
    </row>
    <row r="103" spans="1:12" ht="29.25" customHeight="1">
      <c r="A103" s="258" t="s">
        <v>377</v>
      </c>
      <c r="B103" s="250" t="s">
        <v>234</v>
      </c>
      <c r="C103" s="250" t="s">
        <v>619</v>
      </c>
      <c r="D103" s="250" t="s">
        <v>376</v>
      </c>
      <c r="E103" s="250"/>
      <c r="F103" s="251" t="e">
        <f>[2]роспись!H69</f>
        <v>#REF!</v>
      </c>
      <c r="G103" s="251">
        <v>459.2</v>
      </c>
      <c r="H103" s="251">
        <v>796</v>
      </c>
      <c r="I103" s="252">
        <f>6469.6+600</f>
        <v>7069.6</v>
      </c>
      <c r="J103" s="265">
        <v>2772.6</v>
      </c>
      <c r="K103" s="266">
        <v>7069.6</v>
      </c>
      <c r="L103" s="255">
        <f>L104</f>
        <v>56794.1</v>
      </c>
    </row>
    <row r="104" spans="1:12" ht="27.75" customHeight="1" thickBot="1">
      <c r="A104" s="249" t="s">
        <v>339</v>
      </c>
      <c r="B104" s="250" t="s">
        <v>234</v>
      </c>
      <c r="C104" s="250" t="s">
        <v>619</v>
      </c>
      <c r="D104" s="250" t="s">
        <v>274</v>
      </c>
      <c r="E104" s="250"/>
      <c r="F104" s="251">
        <f>[2]роспись!H70</f>
        <v>796</v>
      </c>
      <c r="G104" s="251">
        <v>459.2</v>
      </c>
      <c r="H104" s="251">
        <v>796</v>
      </c>
      <c r="I104" s="252">
        <f>6469.6+600</f>
        <v>7069.6</v>
      </c>
      <c r="J104" s="265">
        <v>2772.6</v>
      </c>
      <c r="K104" s="266">
        <v>7069.6</v>
      </c>
      <c r="L104" s="255">
        <v>56794.1</v>
      </c>
    </row>
    <row r="105" spans="1:12" ht="36.75" hidden="1" customHeight="1" thickBot="1">
      <c r="A105" s="391" t="s">
        <v>233</v>
      </c>
      <c r="B105" s="283" t="s">
        <v>234</v>
      </c>
      <c r="C105" s="283" t="s">
        <v>236</v>
      </c>
      <c r="D105" s="283" t="s">
        <v>229</v>
      </c>
      <c r="E105" s="348"/>
      <c r="F105" s="349">
        <f>F110</f>
        <v>704</v>
      </c>
      <c r="G105" s="349">
        <f>G110</f>
        <v>339.3</v>
      </c>
      <c r="H105" s="349">
        <f>H110</f>
        <v>704</v>
      </c>
      <c r="I105" s="299">
        <v>11982.7</v>
      </c>
      <c r="J105" s="299">
        <v>0</v>
      </c>
      <c r="K105" s="299">
        <v>9982.7000000000007</v>
      </c>
      <c r="L105" s="300"/>
    </row>
    <row r="106" spans="1:12" ht="21" customHeight="1" thickBot="1">
      <c r="A106" s="378" t="s">
        <v>565</v>
      </c>
      <c r="B106" s="379" t="s">
        <v>564</v>
      </c>
      <c r="C106" s="379"/>
      <c r="D106" s="379"/>
      <c r="E106" s="387"/>
      <c r="F106" s="388" t="e">
        <f>[2]роспись!H73</f>
        <v>#REF!</v>
      </c>
      <c r="G106" s="388">
        <v>480</v>
      </c>
      <c r="H106" s="388">
        <v>668</v>
      </c>
      <c r="I106" s="380">
        <f>I107</f>
        <v>21631.8</v>
      </c>
      <c r="J106" s="380">
        <f>J107</f>
        <v>11459.500000000002</v>
      </c>
      <c r="K106" s="380">
        <f>K107</f>
        <v>21631.8</v>
      </c>
      <c r="L106" s="381">
        <f>L107</f>
        <v>93.4</v>
      </c>
    </row>
    <row r="107" spans="1:12" ht="24">
      <c r="A107" s="389" t="s">
        <v>566</v>
      </c>
      <c r="B107" s="347" t="s">
        <v>564</v>
      </c>
      <c r="C107" s="348" t="s">
        <v>620</v>
      </c>
      <c r="D107" s="347"/>
      <c r="E107" s="347"/>
      <c r="F107" s="358">
        <f>F109</f>
        <v>204</v>
      </c>
      <c r="G107" s="358">
        <f>G109</f>
        <v>459.2</v>
      </c>
      <c r="H107" s="358">
        <f>H109</f>
        <v>796</v>
      </c>
      <c r="I107" s="350">
        <f>I109+I110</f>
        <v>21631.8</v>
      </c>
      <c r="J107" s="350">
        <f>J109+J110</f>
        <v>11459.500000000002</v>
      </c>
      <c r="K107" s="350">
        <f>K109+K110</f>
        <v>21631.8</v>
      </c>
      <c r="L107" s="351">
        <f>L108</f>
        <v>93.4</v>
      </c>
    </row>
    <row r="108" spans="1:12" ht="29.25" customHeight="1">
      <c r="A108" s="258" t="s">
        <v>377</v>
      </c>
      <c r="B108" s="250" t="s">
        <v>564</v>
      </c>
      <c r="C108" s="250" t="s">
        <v>620</v>
      </c>
      <c r="D108" s="250" t="s">
        <v>376</v>
      </c>
      <c r="E108" s="250"/>
      <c r="F108" s="251" t="e">
        <f>[2]роспись!H74</f>
        <v>#REF!</v>
      </c>
      <c r="G108" s="251">
        <v>459.2</v>
      </c>
      <c r="H108" s="251">
        <v>796</v>
      </c>
      <c r="I108" s="252">
        <f>6469.6+600</f>
        <v>7069.6</v>
      </c>
      <c r="J108" s="265">
        <v>2772.6</v>
      </c>
      <c r="K108" s="266">
        <v>7069.6</v>
      </c>
      <c r="L108" s="255">
        <f>L109</f>
        <v>93.4</v>
      </c>
    </row>
    <row r="109" spans="1:12" ht="27.75" customHeight="1" thickBot="1">
      <c r="A109" s="249" t="s">
        <v>339</v>
      </c>
      <c r="B109" s="250" t="s">
        <v>564</v>
      </c>
      <c r="C109" s="250" t="s">
        <v>620</v>
      </c>
      <c r="D109" s="250" t="s">
        <v>274</v>
      </c>
      <c r="E109" s="250"/>
      <c r="F109" s="251">
        <f>[2]роспись!H75</f>
        <v>204</v>
      </c>
      <c r="G109" s="251">
        <v>459.2</v>
      </c>
      <c r="H109" s="251">
        <v>796</v>
      </c>
      <c r="I109" s="252">
        <f>6469.6+600</f>
        <v>7069.6</v>
      </c>
      <c r="J109" s="265">
        <v>2772.6</v>
      </c>
      <c r="K109" s="266">
        <v>7069.6</v>
      </c>
      <c r="L109" s="255">
        <v>93.4</v>
      </c>
    </row>
    <row r="110" spans="1:12" ht="13.5" thickBot="1">
      <c r="A110" s="378" t="s">
        <v>32</v>
      </c>
      <c r="B110" s="379" t="s">
        <v>33</v>
      </c>
      <c r="C110" s="379"/>
      <c r="D110" s="379"/>
      <c r="E110" s="250"/>
      <c r="F110" s="251">
        <f>F111+F113+F115</f>
        <v>704</v>
      </c>
      <c r="G110" s="251">
        <f>G111+G113+G115</f>
        <v>339.3</v>
      </c>
      <c r="H110" s="251">
        <f>H111+H113+H115</f>
        <v>704</v>
      </c>
      <c r="I110" s="380">
        <f>I111+I129+I142+I152</f>
        <v>14562.199999999999</v>
      </c>
      <c r="J110" s="380">
        <f>J111+J129+J142+J152</f>
        <v>8686.9000000000015</v>
      </c>
      <c r="K110" s="380">
        <f>K111+K129+K142+K152</f>
        <v>14562.199999999999</v>
      </c>
      <c r="L110" s="381">
        <f>L118</f>
        <v>15675.3</v>
      </c>
    </row>
    <row r="111" spans="1:12" ht="24.75" hidden="1" customHeight="1" thickBot="1">
      <c r="A111" s="392" t="s">
        <v>279</v>
      </c>
      <c r="B111" s="379" t="s">
        <v>80</v>
      </c>
      <c r="C111" s="379" t="s">
        <v>186</v>
      </c>
      <c r="D111" s="379"/>
      <c r="E111" s="250"/>
      <c r="F111" s="251">
        <f>F112</f>
        <v>204</v>
      </c>
      <c r="G111" s="251">
        <f>G112</f>
        <v>79.8</v>
      </c>
      <c r="H111" s="251">
        <f>H112</f>
        <v>204</v>
      </c>
      <c r="I111" s="380">
        <f>I112+I114+I116</f>
        <v>1680.2</v>
      </c>
      <c r="J111" s="380">
        <f>J112+J114+J116</f>
        <v>587.20000000000005</v>
      </c>
      <c r="K111" s="380">
        <f>K112+K114+K116</f>
        <v>1680.2</v>
      </c>
      <c r="L111" s="381">
        <f>L112+L114+L116</f>
        <v>0</v>
      </c>
    </row>
    <row r="112" spans="1:12" ht="36.75" hidden="1" customHeight="1" thickBot="1">
      <c r="A112" s="394" t="s">
        <v>280</v>
      </c>
      <c r="B112" s="272" t="s">
        <v>80</v>
      </c>
      <c r="C112" s="272" t="s">
        <v>191</v>
      </c>
      <c r="D112" s="272"/>
      <c r="E112" s="250"/>
      <c r="F112" s="251">
        <f>[2]роспись!H75</f>
        <v>204</v>
      </c>
      <c r="G112" s="251">
        <v>79.8</v>
      </c>
      <c r="H112" s="251">
        <v>204</v>
      </c>
      <c r="I112" s="297">
        <f>I113</f>
        <v>411.1</v>
      </c>
      <c r="J112" s="297">
        <f>J113</f>
        <v>0</v>
      </c>
      <c r="K112" s="297">
        <f>K113</f>
        <v>411.1</v>
      </c>
      <c r="L112" s="255"/>
    </row>
    <row r="113" spans="1:12" ht="24.75" hidden="1" customHeight="1" thickBot="1">
      <c r="A113" s="305" t="s">
        <v>271</v>
      </c>
      <c r="B113" s="250" t="s">
        <v>80</v>
      </c>
      <c r="C113" s="250" t="s">
        <v>191</v>
      </c>
      <c r="D113" s="250" t="s">
        <v>272</v>
      </c>
      <c r="E113" s="250"/>
      <c r="F113" s="251">
        <f>F114</f>
        <v>370</v>
      </c>
      <c r="G113" s="251">
        <f>G114</f>
        <v>199.5</v>
      </c>
      <c r="H113" s="251">
        <f>H114</f>
        <v>370</v>
      </c>
      <c r="I113" s="252">
        <v>411.1</v>
      </c>
      <c r="J113" s="253"/>
      <c r="K113" s="254">
        <v>411.1</v>
      </c>
      <c r="L113" s="255">
        <f>L114</f>
        <v>0</v>
      </c>
    </row>
    <row r="114" spans="1:12" ht="13.5" hidden="1" customHeight="1" thickBot="1">
      <c r="A114" s="395" t="s">
        <v>282</v>
      </c>
      <c r="B114" s="250" t="s">
        <v>283</v>
      </c>
      <c r="C114" s="250" t="s">
        <v>284</v>
      </c>
      <c r="D114" s="250"/>
      <c r="E114" s="250"/>
      <c r="F114" s="251">
        <f>[2]роспись!H76</f>
        <v>370</v>
      </c>
      <c r="G114" s="251">
        <v>199.5</v>
      </c>
      <c r="H114" s="251">
        <v>370</v>
      </c>
      <c r="I114" s="252">
        <f>I115</f>
        <v>656.9</v>
      </c>
      <c r="J114" s="252">
        <f>J115</f>
        <v>587.20000000000005</v>
      </c>
      <c r="K114" s="252">
        <v>656.9</v>
      </c>
      <c r="L114" s="255">
        <f>L115</f>
        <v>0</v>
      </c>
    </row>
    <row r="115" spans="1:12" ht="24.75" hidden="1" customHeight="1" thickBot="1">
      <c r="A115" s="395" t="s">
        <v>271</v>
      </c>
      <c r="B115" s="250" t="s">
        <v>283</v>
      </c>
      <c r="C115" s="250" t="s">
        <v>284</v>
      </c>
      <c r="D115" s="250" t="s">
        <v>272</v>
      </c>
      <c r="E115" s="250"/>
      <c r="F115" s="251">
        <f>F116</f>
        <v>130</v>
      </c>
      <c r="G115" s="251">
        <f t="shared" ref="G115:L116" si="11">G116</f>
        <v>60</v>
      </c>
      <c r="H115" s="251">
        <f t="shared" si="11"/>
        <v>130</v>
      </c>
      <c r="I115" s="252">
        <v>656.9</v>
      </c>
      <c r="J115" s="251">
        <v>587.20000000000005</v>
      </c>
      <c r="K115" s="251">
        <f t="shared" si="11"/>
        <v>612.20000000000005</v>
      </c>
      <c r="L115" s="255">
        <f t="shared" si="11"/>
        <v>0</v>
      </c>
    </row>
    <row r="116" spans="1:12" ht="48.75" hidden="1" customHeight="1" thickBot="1">
      <c r="A116" s="395" t="s">
        <v>287</v>
      </c>
      <c r="B116" s="250" t="s">
        <v>283</v>
      </c>
      <c r="C116" s="250" t="s">
        <v>288</v>
      </c>
      <c r="D116" s="250"/>
      <c r="E116" s="250"/>
      <c r="F116" s="251">
        <f>[2]роспись!H77</f>
        <v>130</v>
      </c>
      <c r="G116" s="251">
        <v>60</v>
      </c>
      <c r="H116" s="251">
        <v>130</v>
      </c>
      <c r="I116" s="252">
        <f>I117</f>
        <v>612.20000000000005</v>
      </c>
      <c r="J116" s="252">
        <f t="shared" si="11"/>
        <v>0</v>
      </c>
      <c r="K116" s="252">
        <f t="shared" si="11"/>
        <v>612.20000000000005</v>
      </c>
      <c r="L116" s="255">
        <f t="shared" si="11"/>
        <v>0</v>
      </c>
    </row>
    <row r="117" spans="1:12" ht="24.75" hidden="1" customHeight="1" thickBot="1">
      <c r="A117" s="391" t="s">
        <v>271</v>
      </c>
      <c r="B117" s="283" t="s">
        <v>283</v>
      </c>
      <c r="C117" s="283" t="s">
        <v>288</v>
      </c>
      <c r="D117" s="283" t="s">
        <v>272</v>
      </c>
      <c r="E117" s="396"/>
      <c r="F117" s="397">
        <f>F129</f>
        <v>1077.7</v>
      </c>
      <c r="G117" s="397">
        <f>G129</f>
        <v>566.29999999999995</v>
      </c>
      <c r="H117" s="397">
        <f>H129</f>
        <v>1077.7</v>
      </c>
      <c r="I117" s="299">
        <v>612.20000000000005</v>
      </c>
      <c r="J117" s="299"/>
      <c r="K117" s="299">
        <v>612.20000000000005</v>
      </c>
      <c r="L117" s="300"/>
    </row>
    <row r="118" spans="1:12" ht="13.5" thickBot="1">
      <c r="A118" s="398" t="s">
        <v>355</v>
      </c>
      <c r="B118" s="379" t="s">
        <v>80</v>
      </c>
      <c r="C118" s="379"/>
      <c r="D118" s="379"/>
      <c r="E118" s="379"/>
      <c r="F118" s="385"/>
      <c r="G118" s="385"/>
      <c r="H118" s="385"/>
      <c r="I118" s="380"/>
      <c r="J118" s="380"/>
      <c r="K118" s="380"/>
      <c r="L118" s="381">
        <f>L119+L129+L142+L152</f>
        <v>15675.3</v>
      </c>
    </row>
    <row r="119" spans="1:12" ht="27.75" customHeight="1" thickBot="1">
      <c r="A119" s="392" t="s">
        <v>486</v>
      </c>
      <c r="B119" s="379" t="s">
        <v>80</v>
      </c>
      <c r="C119" s="379" t="s">
        <v>622</v>
      </c>
      <c r="D119" s="379"/>
      <c r="E119" s="250"/>
      <c r="F119" s="251">
        <f>F120</f>
        <v>552.70000000000005</v>
      </c>
      <c r="G119" s="251">
        <f>G120</f>
        <v>79.8</v>
      </c>
      <c r="H119" s="251">
        <f>H120</f>
        <v>204</v>
      </c>
      <c r="I119" s="380">
        <f>I120+I123+I126</f>
        <v>1680.2</v>
      </c>
      <c r="J119" s="380">
        <f>J120+J123+J126</f>
        <v>587.20000000000005</v>
      </c>
      <c r="K119" s="380">
        <f>K120+K123+K126</f>
        <v>1680.2</v>
      </c>
      <c r="L119" s="381">
        <f>L120+L126+L123</f>
        <v>623.79999999999995</v>
      </c>
    </row>
    <row r="120" spans="1:12" ht="43.5" customHeight="1">
      <c r="A120" s="394" t="s">
        <v>280</v>
      </c>
      <c r="B120" s="272" t="s">
        <v>80</v>
      </c>
      <c r="C120" s="423" t="s">
        <v>623</v>
      </c>
      <c r="D120" s="272"/>
      <c r="E120" s="250"/>
      <c r="F120" s="251">
        <f>[2]роспись!H84</f>
        <v>552.70000000000005</v>
      </c>
      <c r="G120" s="251">
        <v>79.8</v>
      </c>
      <c r="H120" s="251">
        <v>204</v>
      </c>
      <c r="I120" s="297">
        <f>I122</f>
        <v>411.1</v>
      </c>
      <c r="J120" s="297">
        <f>J122</f>
        <v>0</v>
      </c>
      <c r="K120" s="297">
        <f>K122</f>
        <v>411.1</v>
      </c>
      <c r="L120" s="255">
        <f>L121</f>
        <v>623.79999999999995</v>
      </c>
    </row>
    <row r="121" spans="1:12" ht="33" customHeight="1">
      <c r="A121" s="258" t="s">
        <v>377</v>
      </c>
      <c r="B121" s="250" t="s">
        <v>80</v>
      </c>
      <c r="C121" s="250" t="s">
        <v>623</v>
      </c>
      <c r="D121" s="250" t="s">
        <v>376</v>
      </c>
      <c r="E121" s="250"/>
      <c r="F121" s="251" t="e">
        <f t="shared" ref="F121:H122" si="12">F122</f>
        <v>#REF!</v>
      </c>
      <c r="G121" s="251">
        <f t="shared" si="12"/>
        <v>199.5</v>
      </c>
      <c r="H121" s="251">
        <f t="shared" si="12"/>
        <v>370</v>
      </c>
      <c r="I121" s="252">
        <v>411.1</v>
      </c>
      <c r="J121" s="253"/>
      <c r="K121" s="254">
        <v>411.1</v>
      </c>
      <c r="L121" s="255">
        <f>L122</f>
        <v>623.79999999999995</v>
      </c>
    </row>
    <row r="122" spans="1:12" ht="27" customHeight="1" thickBot="1">
      <c r="A122" s="249" t="s">
        <v>339</v>
      </c>
      <c r="B122" s="250" t="s">
        <v>80</v>
      </c>
      <c r="C122" s="250" t="s">
        <v>623</v>
      </c>
      <c r="D122" s="250" t="s">
        <v>274</v>
      </c>
      <c r="E122" s="250"/>
      <c r="F122" s="251" t="e">
        <f t="shared" si="12"/>
        <v>#REF!</v>
      </c>
      <c r="G122" s="251">
        <f t="shared" si="12"/>
        <v>199.5</v>
      </c>
      <c r="H122" s="251">
        <f t="shared" si="12"/>
        <v>370</v>
      </c>
      <c r="I122" s="252">
        <v>411.1</v>
      </c>
      <c r="J122" s="253"/>
      <c r="K122" s="254">
        <v>411.1</v>
      </c>
      <c r="L122" s="255">
        <v>623.79999999999995</v>
      </c>
    </row>
    <row r="123" spans="1:12" ht="34.5" hidden="1" customHeight="1">
      <c r="A123" s="395" t="s">
        <v>282</v>
      </c>
      <c r="B123" s="250" t="s">
        <v>80</v>
      </c>
      <c r="C123" s="250" t="s">
        <v>624</v>
      </c>
      <c r="D123" s="250"/>
      <c r="E123" s="250"/>
      <c r="F123" s="251" t="e">
        <f>[2]роспись!H85</f>
        <v>#REF!</v>
      </c>
      <c r="G123" s="251">
        <v>199.5</v>
      </c>
      <c r="H123" s="251">
        <v>370</v>
      </c>
      <c r="I123" s="252">
        <f>I124</f>
        <v>656.9</v>
      </c>
      <c r="J123" s="252">
        <f>J124</f>
        <v>587.20000000000005</v>
      </c>
      <c r="K123" s="252">
        <v>656.9</v>
      </c>
      <c r="L123" s="255">
        <f>L124</f>
        <v>0</v>
      </c>
    </row>
    <row r="124" spans="1:12" ht="29.25" hidden="1" customHeight="1">
      <c r="A124" s="395" t="s">
        <v>553</v>
      </c>
      <c r="B124" s="250" t="s">
        <v>80</v>
      </c>
      <c r="C124" s="250" t="s">
        <v>624</v>
      </c>
      <c r="D124" s="250" t="s">
        <v>376</v>
      </c>
      <c r="E124" s="250"/>
      <c r="F124" s="251" t="e">
        <f>F126</f>
        <v>#REF!</v>
      </c>
      <c r="G124" s="251">
        <f>G126</f>
        <v>60</v>
      </c>
      <c r="H124" s="251">
        <f>H126</f>
        <v>130</v>
      </c>
      <c r="I124" s="252">
        <v>656.9</v>
      </c>
      <c r="J124" s="251">
        <v>587.20000000000005</v>
      </c>
      <c r="K124" s="251">
        <f>K126</f>
        <v>612.20000000000005</v>
      </c>
      <c r="L124" s="255">
        <f>L125</f>
        <v>0</v>
      </c>
    </row>
    <row r="125" spans="1:12" ht="34.5" hidden="1" customHeight="1" thickBot="1">
      <c r="A125" s="249" t="s">
        <v>339</v>
      </c>
      <c r="B125" s="283" t="s">
        <v>80</v>
      </c>
      <c r="C125" s="250" t="s">
        <v>624</v>
      </c>
      <c r="D125" s="283" t="s">
        <v>274</v>
      </c>
      <c r="E125" s="396"/>
      <c r="F125" s="397" t="e">
        <f>F126</f>
        <v>#REF!</v>
      </c>
      <c r="G125" s="397">
        <f>G126</f>
        <v>60</v>
      </c>
      <c r="H125" s="397">
        <f>H126</f>
        <v>130</v>
      </c>
      <c r="I125" s="299">
        <v>612.20000000000005</v>
      </c>
      <c r="J125" s="299"/>
      <c r="K125" s="299">
        <v>612.20000000000005</v>
      </c>
      <c r="L125" s="300">
        <v>0</v>
      </c>
    </row>
    <row r="126" spans="1:12" ht="50.25" hidden="1" customHeight="1">
      <c r="A126" s="395" t="s">
        <v>410</v>
      </c>
      <c r="B126" s="250" t="s">
        <v>80</v>
      </c>
      <c r="C126" s="250" t="s">
        <v>288</v>
      </c>
      <c r="D126" s="250"/>
      <c r="E126" s="250"/>
      <c r="F126" s="251" t="e">
        <f>[2]роспись!H86</f>
        <v>#REF!</v>
      </c>
      <c r="G126" s="251">
        <v>60</v>
      </c>
      <c r="H126" s="251">
        <v>130</v>
      </c>
      <c r="I126" s="252">
        <f>I128</f>
        <v>612.20000000000005</v>
      </c>
      <c r="J126" s="252">
        <f>J128</f>
        <v>0</v>
      </c>
      <c r="K126" s="252">
        <f>K128</f>
        <v>612.20000000000005</v>
      </c>
      <c r="L126" s="255">
        <f>L128</f>
        <v>0</v>
      </c>
    </row>
    <row r="127" spans="1:12" ht="30" hidden="1" customHeight="1">
      <c r="A127" s="258" t="s">
        <v>377</v>
      </c>
      <c r="B127" s="256" t="s">
        <v>80</v>
      </c>
      <c r="C127" s="256" t="s">
        <v>288</v>
      </c>
      <c r="D127" s="256" t="s">
        <v>376</v>
      </c>
      <c r="E127" s="250"/>
      <c r="F127" s="250" t="e">
        <f>[2]роспись!H83</f>
        <v>#REF!</v>
      </c>
      <c r="G127" s="251">
        <v>566.29999999999995</v>
      </c>
      <c r="H127" s="251">
        <v>1077.7</v>
      </c>
      <c r="I127" s="268">
        <v>1800</v>
      </c>
      <c r="J127" s="253">
        <v>1632.4</v>
      </c>
      <c r="K127" s="254">
        <v>1800</v>
      </c>
      <c r="L127" s="255">
        <f>L128</f>
        <v>0</v>
      </c>
    </row>
    <row r="128" spans="1:12" ht="39" hidden="1" customHeight="1" thickBot="1">
      <c r="A128" s="249" t="s">
        <v>339</v>
      </c>
      <c r="B128" s="283" t="s">
        <v>80</v>
      </c>
      <c r="C128" s="283" t="s">
        <v>288</v>
      </c>
      <c r="D128" s="283" t="s">
        <v>274</v>
      </c>
      <c r="E128" s="396"/>
      <c r="F128" s="397">
        <f>F129</f>
        <v>1077.7</v>
      </c>
      <c r="G128" s="397">
        <f>G129</f>
        <v>566.29999999999995</v>
      </c>
      <c r="H128" s="397">
        <f>H129</f>
        <v>1077.7</v>
      </c>
      <c r="I128" s="299">
        <v>612.20000000000005</v>
      </c>
      <c r="J128" s="299"/>
      <c r="K128" s="299">
        <v>612.20000000000005</v>
      </c>
      <c r="L128" s="300">
        <v>0</v>
      </c>
    </row>
    <row r="129" spans="1:12" ht="36.75" thickBot="1">
      <c r="A129" s="392" t="s">
        <v>290</v>
      </c>
      <c r="B129" s="379" t="s">
        <v>80</v>
      </c>
      <c r="C129" s="379" t="s">
        <v>625</v>
      </c>
      <c r="D129" s="379"/>
      <c r="E129" s="387"/>
      <c r="F129" s="388">
        <f>F133</f>
        <v>1077.7</v>
      </c>
      <c r="G129" s="388">
        <f>G133</f>
        <v>566.29999999999995</v>
      </c>
      <c r="H129" s="388">
        <f>H133</f>
        <v>1077.7</v>
      </c>
      <c r="I129" s="380">
        <f>I133++I136+I139</f>
        <v>6501.6</v>
      </c>
      <c r="J129" s="380">
        <f>J133++J136+J139</f>
        <v>4178.7000000000007</v>
      </c>
      <c r="K129" s="380">
        <f>K133++K136+K139</f>
        <v>6501.6</v>
      </c>
      <c r="L129" s="381">
        <f>L133++L136+L139+L130</f>
        <v>9287</v>
      </c>
    </row>
    <row r="130" spans="1:12" ht="27.75" hidden="1" customHeight="1">
      <c r="A130" s="416" t="s">
        <v>580</v>
      </c>
      <c r="B130" s="271" t="s">
        <v>80</v>
      </c>
      <c r="C130" s="271" t="s">
        <v>579</v>
      </c>
      <c r="D130" s="271"/>
      <c r="E130" s="272"/>
      <c r="F130" s="272">
        <f t="shared" ref="F130:K130" si="13">F132</f>
        <v>370</v>
      </c>
      <c r="G130" s="273">
        <f t="shared" si="13"/>
        <v>566.29999999999995</v>
      </c>
      <c r="H130" s="273">
        <f t="shared" si="13"/>
        <v>1077.7</v>
      </c>
      <c r="I130" s="274">
        <f t="shared" si="13"/>
        <v>1800</v>
      </c>
      <c r="J130" s="274">
        <f t="shared" si="13"/>
        <v>1632.4</v>
      </c>
      <c r="K130" s="274">
        <f t="shared" si="13"/>
        <v>1800</v>
      </c>
      <c r="L130" s="275">
        <f>L131</f>
        <v>0</v>
      </c>
    </row>
    <row r="131" spans="1:12" ht="29.25" hidden="1" customHeight="1">
      <c r="A131" s="258" t="s">
        <v>377</v>
      </c>
      <c r="B131" s="256" t="s">
        <v>80</v>
      </c>
      <c r="C131" s="271" t="s">
        <v>579</v>
      </c>
      <c r="D131" s="256" t="s">
        <v>376</v>
      </c>
      <c r="E131" s="250"/>
      <c r="F131" s="250">
        <f>[2]роспись!H75</f>
        <v>204</v>
      </c>
      <c r="G131" s="251">
        <v>566.29999999999995</v>
      </c>
      <c r="H131" s="251">
        <v>1077.7</v>
      </c>
      <c r="I131" s="268">
        <v>1800</v>
      </c>
      <c r="J131" s="253">
        <v>1632.4</v>
      </c>
      <c r="K131" s="254">
        <v>1800</v>
      </c>
      <c r="L131" s="255">
        <f>L132</f>
        <v>0</v>
      </c>
    </row>
    <row r="132" spans="1:12" ht="28.5" hidden="1" customHeight="1">
      <c r="A132" s="249" t="s">
        <v>339</v>
      </c>
      <c r="B132" s="256" t="s">
        <v>80</v>
      </c>
      <c r="C132" s="424" t="s">
        <v>579</v>
      </c>
      <c r="D132" s="256" t="s">
        <v>274</v>
      </c>
      <c r="E132" s="250"/>
      <c r="F132" s="250">
        <f>[2]роспись!H76</f>
        <v>370</v>
      </c>
      <c r="G132" s="251">
        <v>566.29999999999995</v>
      </c>
      <c r="H132" s="251">
        <v>1077.7</v>
      </c>
      <c r="I132" s="268">
        <v>1800</v>
      </c>
      <c r="J132" s="253">
        <v>1632.4</v>
      </c>
      <c r="K132" s="254">
        <v>1800</v>
      </c>
      <c r="L132" s="255">
        <v>0</v>
      </c>
    </row>
    <row r="133" spans="1:12" ht="17.25" customHeight="1">
      <c r="A133" s="270" t="s">
        <v>291</v>
      </c>
      <c r="B133" s="271" t="s">
        <v>80</v>
      </c>
      <c r="C133" s="250" t="s">
        <v>626</v>
      </c>
      <c r="D133" s="271"/>
      <c r="E133" s="272"/>
      <c r="F133" s="272">
        <f t="shared" ref="F133:K133" si="14">F135</f>
        <v>1077.7</v>
      </c>
      <c r="G133" s="273">
        <f t="shared" si="14"/>
        <v>566.29999999999995</v>
      </c>
      <c r="H133" s="273">
        <f t="shared" si="14"/>
        <v>1077.7</v>
      </c>
      <c r="I133" s="274">
        <f t="shared" si="14"/>
        <v>1800</v>
      </c>
      <c r="J133" s="274">
        <f t="shared" si="14"/>
        <v>1632.4</v>
      </c>
      <c r="K133" s="274">
        <f t="shared" si="14"/>
        <v>1800</v>
      </c>
      <c r="L133" s="275">
        <f>L134</f>
        <v>550</v>
      </c>
    </row>
    <row r="134" spans="1:12" ht="29.25" customHeight="1">
      <c r="A134" s="258" t="s">
        <v>377</v>
      </c>
      <c r="B134" s="256" t="s">
        <v>80</v>
      </c>
      <c r="C134" s="250" t="s">
        <v>626</v>
      </c>
      <c r="D134" s="256" t="s">
        <v>376</v>
      </c>
      <c r="E134" s="250"/>
      <c r="F134" s="250" t="e">
        <f>[2]роспись!H78</f>
        <v>#REF!</v>
      </c>
      <c r="G134" s="251">
        <v>566.29999999999995</v>
      </c>
      <c r="H134" s="251">
        <v>1077.7</v>
      </c>
      <c r="I134" s="268">
        <v>1800</v>
      </c>
      <c r="J134" s="253">
        <v>1632.4</v>
      </c>
      <c r="K134" s="254">
        <v>1800</v>
      </c>
      <c r="L134" s="255">
        <f>L135</f>
        <v>550</v>
      </c>
    </row>
    <row r="135" spans="1:12" ht="28.5" customHeight="1">
      <c r="A135" s="249" t="s">
        <v>339</v>
      </c>
      <c r="B135" s="256" t="s">
        <v>80</v>
      </c>
      <c r="C135" s="272" t="s">
        <v>626</v>
      </c>
      <c r="D135" s="256" t="s">
        <v>274</v>
      </c>
      <c r="E135" s="250"/>
      <c r="F135" s="250">
        <f>[2]роспись!H79</f>
        <v>1077.7</v>
      </c>
      <c r="G135" s="251">
        <v>566.29999999999995</v>
      </c>
      <c r="H135" s="251">
        <v>1077.7</v>
      </c>
      <c r="I135" s="268">
        <v>1800</v>
      </c>
      <c r="J135" s="253">
        <v>1632.4</v>
      </c>
      <c r="K135" s="254">
        <v>1800</v>
      </c>
      <c r="L135" s="255">
        <v>550</v>
      </c>
    </row>
    <row r="136" spans="1:12" ht="24">
      <c r="A136" s="257" t="s">
        <v>81</v>
      </c>
      <c r="B136" s="256" t="s">
        <v>80</v>
      </c>
      <c r="C136" s="272" t="s">
        <v>627</v>
      </c>
      <c r="D136" s="256"/>
      <c r="E136" s="250"/>
      <c r="F136" s="251">
        <f>F142</f>
        <v>780.80000000000007</v>
      </c>
      <c r="G136" s="251">
        <f>G142</f>
        <v>457.5</v>
      </c>
      <c r="H136" s="251">
        <f>H142</f>
        <v>704.80000000000007</v>
      </c>
      <c r="I136" s="268">
        <f>I138</f>
        <v>1122</v>
      </c>
      <c r="J136" s="268">
        <f>J138</f>
        <v>475</v>
      </c>
      <c r="K136" s="268">
        <f>K138</f>
        <v>1122</v>
      </c>
      <c r="L136" s="277">
        <f>L137</f>
        <v>500</v>
      </c>
    </row>
    <row r="137" spans="1:12" ht="29.25" customHeight="1">
      <c r="A137" s="258" t="s">
        <v>377</v>
      </c>
      <c r="B137" s="256" t="s">
        <v>80</v>
      </c>
      <c r="C137" s="272" t="s">
        <v>627</v>
      </c>
      <c r="D137" s="256" t="s">
        <v>376</v>
      </c>
      <c r="E137" s="250"/>
      <c r="F137" s="251">
        <f>F139</f>
        <v>0</v>
      </c>
      <c r="G137" s="251">
        <f>G139</f>
        <v>0</v>
      </c>
      <c r="H137" s="251">
        <f>H139</f>
        <v>0</v>
      </c>
      <c r="I137" s="268">
        <v>1122</v>
      </c>
      <c r="J137" s="268">
        <v>475</v>
      </c>
      <c r="K137" s="268">
        <v>1122</v>
      </c>
      <c r="L137" s="277">
        <f>L138</f>
        <v>500</v>
      </c>
    </row>
    <row r="138" spans="1:12" ht="25.5" customHeight="1">
      <c r="A138" s="249" t="s">
        <v>339</v>
      </c>
      <c r="B138" s="256" t="s">
        <v>80</v>
      </c>
      <c r="C138" s="272" t="s">
        <v>627</v>
      </c>
      <c r="D138" s="256" t="s">
        <v>274</v>
      </c>
      <c r="E138" s="250"/>
      <c r="F138" s="251">
        <f>F141</f>
        <v>0</v>
      </c>
      <c r="G138" s="251">
        <f>G141</f>
        <v>0</v>
      </c>
      <c r="H138" s="251">
        <f>H141</f>
        <v>0</v>
      </c>
      <c r="I138" s="268">
        <v>1122</v>
      </c>
      <c r="J138" s="268">
        <v>475</v>
      </c>
      <c r="K138" s="268">
        <v>1122</v>
      </c>
      <c r="L138" s="277">
        <v>500</v>
      </c>
    </row>
    <row r="139" spans="1:12" ht="21" customHeight="1">
      <c r="A139" s="278" t="s">
        <v>292</v>
      </c>
      <c r="B139" s="256" t="s">
        <v>80</v>
      </c>
      <c r="C139" s="272" t="s">
        <v>628</v>
      </c>
      <c r="D139" s="256"/>
      <c r="E139" s="250"/>
      <c r="F139" s="251"/>
      <c r="G139" s="251"/>
      <c r="H139" s="251"/>
      <c r="I139" s="268">
        <f>I141</f>
        <v>3579.6</v>
      </c>
      <c r="J139" s="268">
        <f>J141</f>
        <v>2071.3000000000002</v>
      </c>
      <c r="K139" s="268">
        <f>K141</f>
        <v>3579.6</v>
      </c>
      <c r="L139" s="277">
        <f>L141</f>
        <v>8237</v>
      </c>
    </row>
    <row r="140" spans="1:12" ht="27" customHeight="1">
      <c r="A140" s="258" t="s">
        <v>377</v>
      </c>
      <c r="B140" s="282" t="s">
        <v>80</v>
      </c>
      <c r="C140" s="272" t="s">
        <v>628</v>
      </c>
      <c r="D140" s="256" t="s">
        <v>376</v>
      </c>
      <c r="E140" s="283"/>
      <c r="F140" s="284"/>
      <c r="G140" s="285"/>
      <c r="H140" s="285"/>
      <c r="I140" s="286">
        <v>3579.6</v>
      </c>
      <c r="J140" s="253">
        <v>2071.3000000000002</v>
      </c>
      <c r="K140" s="254">
        <v>3579.6</v>
      </c>
      <c r="L140" s="255">
        <f>L141</f>
        <v>8237</v>
      </c>
    </row>
    <row r="141" spans="1:12" ht="24" customHeight="1" thickBot="1">
      <c r="A141" s="249" t="s">
        <v>339</v>
      </c>
      <c r="B141" s="282" t="s">
        <v>80</v>
      </c>
      <c r="C141" s="427" t="s">
        <v>628</v>
      </c>
      <c r="D141" s="256" t="s">
        <v>274</v>
      </c>
      <c r="E141" s="283"/>
      <c r="F141" s="284"/>
      <c r="G141" s="285"/>
      <c r="H141" s="285"/>
      <c r="I141" s="286">
        <v>3579.6</v>
      </c>
      <c r="J141" s="253">
        <v>2071.3000000000002</v>
      </c>
      <c r="K141" s="254">
        <v>3579.6</v>
      </c>
      <c r="L141" s="255">
        <v>8237</v>
      </c>
    </row>
    <row r="142" spans="1:12" ht="18.75" customHeight="1" thickBot="1">
      <c r="A142" s="392" t="s">
        <v>293</v>
      </c>
      <c r="B142" s="425" t="s">
        <v>80</v>
      </c>
      <c r="C142" s="428" t="s">
        <v>632</v>
      </c>
      <c r="D142" s="426"/>
      <c r="E142" s="348"/>
      <c r="F142" s="349">
        <f>F143+F152</f>
        <v>780.80000000000007</v>
      </c>
      <c r="G142" s="349">
        <f>G143+G152</f>
        <v>457.5</v>
      </c>
      <c r="H142" s="349">
        <f>H143+H152</f>
        <v>704.80000000000007</v>
      </c>
      <c r="I142" s="380">
        <f>I143+I146</f>
        <v>571.6</v>
      </c>
      <c r="J142" s="380">
        <f>J143+J146</f>
        <v>100</v>
      </c>
      <c r="K142" s="380">
        <f>K143+K146</f>
        <v>571.6</v>
      </c>
      <c r="L142" s="381">
        <f>L143+L146+L149</f>
        <v>2458.3000000000002</v>
      </c>
    </row>
    <row r="143" spans="1:12" ht="24">
      <c r="A143" s="288" t="s">
        <v>294</v>
      </c>
      <c r="B143" s="271" t="s">
        <v>80</v>
      </c>
      <c r="C143" s="272" t="s">
        <v>629</v>
      </c>
      <c r="D143" s="271"/>
      <c r="E143" s="250"/>
      <c r="F143" s="251">
        <f t="shared" ref="F143:L143" si="15">F145</f>
        <v>552.70000000000005</v>
      </c>
      <c r="G143" s="251">
        <f t="shared" si="15"/>
        <v>356.1</v>
      </c>
      <c r="H143" s="251">
        <f t="shared" si="15"/>
        <v>552.70000000000005</v>
      </c>
      <c r="I143" s="274">
        <f t="shared" si="15"/>
        <v>150</v>
      </c>
      <c r="J143" s="274">
        <f t="shared" si="15"/>
        <v>100</v>
      </c>
      <c r="K143" s="274">
        <f t="shared" si="15"/>
        <v>150</v>
      </c>
      <c r="L143" s="275">
        <f t="shared" si="15"/>
        <v>1877.4</v>
      </c>
    </row>
    <row r="144" spans="1:12" ht="28.5" customHeight="1">
      <c r="A144" s="258" t="s">
        <v>377</v>
      </c>
      <c r="B144" s="271" t="s">
        <v>80</v>
      </c>
      <c r="C144" s="272" t="s">
        <v>629</v>
      </c>
      <c r="D144" s="271" t="s">
        <v>376</v>
      </c>
      <c r="E144" s="250"/>
      <c r="F144" s="251" t="e">
        <f>[2]роспись!H83</f>
        <v>#REF!</v>
      </c>
      <c r="G144" s="251">
        <v>356.1</v>
      </c>
      <c r="H144" s="251">
        <v>552.70000000000005</v>
      </c>
      <c r="I144" s="274">
        <v>150</v>
      </c>
      <c r="J144" s="290">
        <v>100</v>
      </c>
      <c r="K144" s="291">
        <v>150</v>
      </c>
      <c r="L144" s="255">
        <f>L145</f>
        <v>1877.4</v>
      </c>
    </row>
    <row r="145" spans="1:12" ht="30" customHeight="1">
      <c r="A145" s="249" t="s">
        <v>339</v>
      </c>
      <c r="B145" s="271" t="s">
        <v>80</v>
      </c>
      <c r="C145" s="272" t="s">
        <v>629</v>
      </c>
      <c r="D145" s="271" t="s">
        <v>274</v>
      </c>
      <c r="E145" s="250"/>
      <c r="F145" s="251">
        <f>[2]роспись!H84</f>
        <v>552.70000000000005</v>
      </c>
      <c r="G145" s="251">
        <v>356.1</v>
      </c>
      <c r="H145" s="251">
        <v>552.70000000000005</v>
      </c>
      <c r="I145" s="274">
        <v>150</v>
      </c>
      <c r="J145" s="290">
        <v>100</v>
      </c>
      <c r="K145" s="291">
        <v>150</v>
      </c>
      <c r="L145" s="255">
        <v>1877.4</v>
      </c>
    </row>
    <row r="146" spans="1:12" ht="24">
      <c r="A146" s="293" t="s">
        <v>487</v>
      </c>
      <c r="B146" s="282" t="s">
        <v>80</v>
      </c>
      <c r="C146" s="272" t="s">
        <v>630</v>
      </c>
      <c r="D146" s="282"/>
      <c r="E146" s="250"/>
      <c r="F146" s="251"/>
      <c r="G146" s="251"/>
      <c r="H146" s="251"/>
      <c r="I146" s="286">
        <f>I148</f>
        <v>421.6</v>
      </c>
      <c r="J146" s="286">
        <f>J148</f>
        <v>0</v>
      </c>
      <c r="K146" s="286">
        <f>K148</f>
        <v>421.6</v>
      </c>
      <c r="L146" s="295">
        <f>L148</f>
        <v>500</v>
      </c>
    </row>
    <row r="147" spans="1:12" ht="27" customHeight="1">
      <c r="A147" s="258" t="s">
        <v>377</v>
      </c>
      <c r="B147" s="282" t="s">
        <v>80</v>
      </c>
      <c r="C147" s="272" t="s">
        <v>630</v>
      </c>
      <c r="D147" s="282" t="s">
        <v>376</v>
      </c>
      <c r="E147" s="250"/>
      <c r="F147" s="251"/>
      <c r="G147" s="251"/>
      <c r="H147" s="251"/>
      <c r="I147" s="286">
        <v>421.6</v>
      </c>
      <c r="J147" s="296"/>
      <c r="K147" s="296">
        <v>421.6</v>
      </c>
      <c r="L147" s="255">
        <f>L148</f>
        <v>500</v>
      </c>
    </row>
    <row r="148" spans="1:12" ht="27" customHeight="1">
      <c r="A148" s="249" t="s">
        <v>339</v>
      </c>
      <c r="B148" s="282" t="s">
        <v>80</v>
      </c>
      <c r="C148" s="272" t="s">
        <v>630</v>
      </c>
      <c r="D148" s="282" t="s">
        <v>274</v>
      </c>
      <c r="E148" s="250"/>
      <c r="F148" s="251"/>
      <c r="G148" s="251"/>
      <c r="H148" s="251"/>
      <c r="I148" s="286">
        <v>421.6</v>
      </c>
      <c r="J148" s="296"/>
      <c r="K148" s="296">
        <v>421.6</v>
      </c>
      <c r="L148" s="255">
        <v>500</v>
      </c>
    </row>
    <row r="149" spans="1:12" ht="28.5" customHeight="1">
      <c r="A149" s="293" t="s">
        <v>597</v>
      </c>
      <c r="B149" s="282" t="s">
        <v>80</v>
      </c>
      <c r="C149" s="272" t="s">
        <v>631</v>
      </c>
      <c r="D149" s="282"/>
      <c r="E149" s="250"/>
      <c r="F149" s="251"/>
      <c r="G149" s="251"/>
      <c r="H149" s="251"/>
      <c r="I149" s="286">
        <f>I151</f>
        <v>421.6</v>
      </c>
      <c r="J149" s="286">
        <f>J151</f>
        <v>0</v>
      </c>
      <c r="K149" s="286">
        <f>K151</f>
        <v>421.6</v>
      </c>
      <c r="L149" s="295">
        <f>L151</f>
        <v>80.900000000000006</v>
      </c>
    </row>
    <row r="150" spans="1:12" ht="27" customHeight="1">
      <c r="A150" s="258" t="s">
        <v>377</v>
      </c>
      <c r="B150" s="282" t="s">
        <v>80</v>
      </c>
      <c r="C150" s="272" t="s">
        <v>631</v>
      </c>
      <c r="D150" s="282" t="s">
        <v>376</v>
      </c>
      <c r="E150" s="250"/>
      <c r="F150" s="251"/>
      <c r="G150" s="251"/>
      <c r="H150" s="251"/>
      <c r="I150" s="286">
        <v>421.6</v>
      </c>
      <c r="J150" s="296"/>
      <c r="K150" s="296">
        <v>421.6</v>
      </c>
      <c r="L150" s="255">
        <f>L151</f>
        <v>80.900000000000006</v>
      </c>
    </row>
    <row r="151" spans="1:12" ht="27" customHeight="1" thickBot="1">
      <c r="A151" s="249" t="s">
        <v>339</v>
      </c>
      <c r="B151" s="282" t="s">
        <v>80</v>
      </c>
      <c r="C151" s="427" t="s">
        <v>631</v>
      </c>
      <c r="D151" s="282" t="s">
        <v>274</v>
      </c>
      <c r="E151" s="250"/>
      <c r="F151" s="251"/>
      <c r="G151" s="251"/>
      <c r="H151" s="251"/>
      <c r="I151" s="286">
        <v>421.6</v>
      </c>
      <c r="J151" s="296"/>
      <c r="K151" s="296">
        <v>421.6</v>
      </c>
      <c r="L151" s="255">
        <v>80.900000000000006</v>
      </c>
    </row>
    <row r="152" spans="1:12" ht="13.5" thickBot="1">
      <c r="A152" s="392" t="s">
        <v>295</v>
      </c>
      <c r="B152" s="379" t="s">
        <v>80</v>
      </c>
      <c r="C152" s="428" t="s">
        <v>637</v>
      </c>
      <c r="D152" s="379"/>
      <c r="E152" s="348"/>
      <c r="F152" s="349">
        <f>F153</f>
        <v>228.1</v>
      </c>
      <c r="G152" s="349">
        <f>G153</f>
        <v>101.4</v>
      </c>
      <c r="H152" s="349">
        <f>H153</f>
        <v>152.1</v>
      </c>
      <c r="I152" s="380">
        <f>I153+I156+I159</f>
        <v>5808.7999999999993</v>
      </c>
      <c r="J152" s="380">
        <f>J153+J156+J159</f>
        <v>3821.0000000000005</v>
      </c>
      <c r="K152" s="380">
        <f>K153+K156+K159</f>
        <v>5808.7999999999993</v>
      </c>
      <c r="L152" s="381">
        <f>L153+L156+L159+L162</f>
        <v>3306.2</v>
      </c>
    </row>
    <row r="153" spans="1:12" ht="24">
      <c r="A153" s="288" t="s">
        <v>488</v>
      </c>
      <c r="B153" s="271" t="s">
        <v>80</v>
      </c>
      <c r="C153" s="272" t="s">
        <v>633</v>
      </c>
      <c r="D153" s="271"/>
      <c r="E153" s="250"/>
      <c r="F153" s="251">
        <f>[2]роспись!H96</f>
        <v>228.1</v>
      </c>
      <c r="G153" s="251">
        <v>101.4</v>
      </c>
      <c r="H153" s="251">
        <v>152.1</v>
      </c>
      <c r="I153" s="297">
        <f>I155</f>
        <v>3232.7</v>
      </c>
      <c r="J153" s="297">
        <f>J155</f>
        <v>1940.7</v>
      </c>
      <c r="K153" s="297">
        <f>K155</f>
        <v>3232.7</v>
      </c>
      <c r="L153" s="298">
        <f>L155</f>
        <v>1704.4</v>
      </c>
    </row>
    <row r="154" spans="1:12" ht="22.5" customHeight="1">
      <c r="A154" s="258" t="s">
        <v>377</v>
      </c>
      <c r="B154" s="256" t="s">
        <v>80</v>
      </c>
      <c r="C154" s="272" t="s">
        <v>633</v>
      </c>
      <c r="D154" s="256" t="s">
        <v>376</v>
      </c>
      <c r="E154" s="250"/>
      <c r="F154" s="251">
        <f t="shared" ref="F154:H155" si="16">F155</f>
        <v>400</v>
      </c>
      <c r="G154" s="251">
        <f t="shared" si="16"/>
        <v>220</v>
      </c>
      <c r="H154" s="251">
        <f t="shared" si="16"/>
        <v>400</v>
      </c>
      <c r="I154" s="252">
        <f>3844.9-612.2</f>
        <v>3232.7</v>
      </c>
      <c r="J154" s="252">
        <v>1940.7</v>
      </c>
      <c r="K154" s="252">
        <v>3232.7</v>
      </c>
      <c r="L154" s="255">
        <f>L155</f>
        <v>1704.4</v>
      </c>
    </row>
    <row r="155" spans="1:12" ht="26.25" customHeight="1">
      <c r="A155" s="249" t="s">
        <v>339</v>
      </c>
      <c r="B155" s="256" t="s">
        <v>80</v>
      </c>
      <c r="C155" s="272" t="s">
        <v>633</v>
      </c>
      <c r="D155" s="256" t="s">
        <v>274</v>
      </c>
      <c r="E155" s="250"/>
      <c r="F155" s="251">
        <f t="shared" si="16"/>
        <v>400</v>
      </c>
      <c r="G155" s="251">
        <f t="shared" si="16"/>
        <v>220</v>
      </c>
      <c r="H155" s="251">
        <f t="shared" si="16"/>
        <v>400</v>
      </c>
      <c r="I155" s="252">
        <f>3844.9-612.2</f>
        <v>3232.7</v>
      </c>
      <c r="J155" s="252">
        <v>1940.7</v>
      </c>
      <c r="K155" s="252">
        <v>3232.7</v>
      </c>
      <c r="L155" s="255">
        <v>1704.4</v>
      </c>
    </row>
    <row r="156" spans="1:12" ht="18" customHeight="1">
      <c r="A156" s="258" t="s">
        <v>489</v>
      </c>
      <c r="B156" s="256" t="s">
        <v>80</v>
      </c>
      <c r="C156" s="272" t="s">
        <v>634</v>
      </c>
      <c r="D156" s="256"/>
      <c r="E156" s="250"/>
      <c r="F156" s="251">
        <f>F158</f>
        <v>400</v>
      </c>
      <c r="G156" s="251">
        <f t="shared" ref="G156:L156" si="17">G158</f>
        <v>220</v>
      </c>
      <c r="H156" s="251">
        <f t="shared" si="17"/>
        <v>400</v>
      </c>
      <c r="I156" s="252">
        <v>2076.1</v>
      </c>
      <c r="J156" s="251">
        <f t="shared" si="17"/>
        <v>1865.4</v>
      </c>
      <c r="K156" s="251">
        <f t="shared" si="17"/>
        <v>2076.1</v>
      </c>
      <c r="L156" s="255">
        <f t="shared" si="17"/>
        <v>480</v>
      </c>
    </row>
    <row r="157" spans="1:12" ht="26.25" customHeight="1">
      <c r="A157" s="258" t="s">
        <v>377</v>
      </c>
      <c r="B157" s="256" t="s">
        <v>80</v>
      </c>
      <c r="C157" s="272" t="s">
        <v>634</v>
      </c>
      <c r="D157" s="256" t="s">
        <v>376</v>
      </c>
      <c r="E157" s="250"/>
      <c r="F157" s="251">
        <f t="shared" ref="F157:H158" si="18">F158</f>
        <v>400</v>
      </c>
      <c r="G157" s="251">
        <f t="shared" si="18"/>
        <v>220</v>
      </c>
      <c r="H157" s="251">
        <f t="shared" si="18"/>
        <v>400</v>
      </c>
      <c r="I157" s="252">
        <v>2076.1</v>
      </c>
      <c r="J157" s="252">
        <v>1865.4</v>
      </c>
      <c r="K157" s="252">
        <v>2076.1</v>
      </c>
      <c r="L157" s="255">
        <f>L158</f>
        <v>480</v>
      </c>
    </row>
    <row r="158" spans="1:12" ht="27" customHeight="1">
      <c r="A158" s="249" t="s">
        <v>339</v>
      </c>
      <c r="B158" s="256" t="s">
        <v>80</v>
      </c>
      <c r="C158" s="272" t="s">
        <v>634</v>
      </c>
      <c r="D158" s="256" t="s">
        <v>274</v>
      </c>
      <c r="E158" s="250"/>
      <c r="F158" s="251">
        <f t="shared" si="18"/>
        <v>400</v>
      </c>
      <c r="G158" s="251">
        <f t="shared" si="18"/>
        <v>220</v>
      </c>
      <c r="H158" s="251">
        <f t="shared" si="18"/>
        <v>400</v>
      </c>
      <c r="I158" s="252">
        <v>2076.1</v>
      </c>
      <c r="J158" s="252">
        <v>1865.4</v>
      </c>
      <c r="K158" s="252">
        <v>2076.1</v>
      </c>
      <c r="L158" s="255">
        <v>480</v>
      </c>
    </row>
    <row r="159" spans="1:12" ht="21" customHeight="1">
      <c r="A159" s="258" t="s">
        <v>82</v>
      </c>
      <c r="B159" s="256" t="s">
        <v>80</v>
      </c>
      <c r="C159" s="272" t="s">
        <v>635</v>
      </c>
      <c r="D159" s="256"/>
      <c r="E159" s="250"/>
      <c r="F159" s="251">
        <v>400</v>
      </c>
      <c r="G159" s="251">
        <v>220</v>
      </c>
      <c r="H159" s="251">
        <v>400</v>
      </c>
      <c r="I159" s="252">
        <f>I161</f>
        <v>500</v>
      </c>
      <c r="J159" s="252">
        <f>J161</f>
        <v>14.9</v>
      </c>
      <c r="K159" s="252">
        <f>K161</f>
        <v>500</v>
      </c>
      <c r="L159" s="255">
        <f>L161</f>
        <v>1121.8</v>
      </c>
    </row>
    <row r="160" spans="1:12" ht="24.75" customHeight="1">
      <c r="A160" s="258" t="s">
        <v>377</v>
      </c>
      <c r="B160" s="282" t="s">
        <v>80</v>
      </c>
      <c r="C160" s="272" t="s">
        <v>635</v>
      </c>
      <c r="D160" s="256" t="s">
        <v>376</v>
      </c>
      <c r="E160" s="250"/>
      <c r="F160" s="251" t="e">
        <f t="shared" ref="F160:H161" si="19">F169</f>
        <v>#REF!</v>
      </c>
      <c r="G160" s="251" t="e">
        <f t="shared" si="19"/>
        <v>#REF!</v>
      </c>
      <c r="H160" s="251" t="e">
        <f t="shared" si="19"/>
        <v>#REF!</v>
      </c>
      <c r="I160" s="299">
        <v>500</v>
      </c>
      <c r="J160" s="299">
        <v>14.9</v>
      </c>
      <c r="K160" s="299">
        <v>500</v>
      </c>
      <c r="L160" s="300">
        <f>L161</f>
        <v>1121.8</v>
      </c>
    </row>
    <row r="161" spans="1:12" ht="27" customHeight="1" thickBot="1">
      <c r="A161" s="249" t="s">
        <v>339</v>
      </c>
      <c r="B161" s="282" t="s">
        <v>80</v>
      </c>
      <c r="C161" s="272" t="s">
        <v>635</v>
      </c>
      <c r="D161" s="256" t="s">
        <v>274</v>
      </c>
      <c r="E161" s="250"/>
      <c r="F161" s="251">
        <f t="shared" si="19"/>
        <v>500</v>
      </c>
      <c r="G161" s="251">
        <f t="shared" si="19"/>
        <v>309.39999999999998</v>
      </c>
      <c r="H161" s="251">
        <f t="shared" si="19"/>
        <v>500</v>
      </c>
      <c r="I161" s="299">
        <v>500</v>
      </c>
      <c r="J161" s="299">
        <v>14.9</v>
      </c>
      <c r="K161" s="299">
        <v>500</v>
      </c>
      <c r="L161" s="300">
        <v>1121.8</v>
      </c>
    </row>
    <row r="162" spans="1:12" ht="55.5" hidden="1" customHeight="1">
      <c r="A162" s="258" t="s">
        <v>571</v>
      </c>
      <c r="B162" s="256" t="s">
        <v>80</v>
      </c>
      <c r="C162" s="272" t="s">
        <v>636</v>
      </c>
      <c r="D162" s="256"/>
      <c r="E162" s="250"/>
      <c r="F162" s="251">
        <v>400</v>
      </c>
      <c r="G162" s="251">
        <v>220</v>
      </c>
      <c r="H162" s="251">
        <v>400</v>
      </c>
      <c r="I162" s="252">
        <f>I164</f>
        <v>500</v>
      </c>
      <c r="J162" s="252">
        <f>J164</f>
        <v>14.9</v>
      </c>
      <c r="K162" s="252">
        <f>K164</f>
        <v>500</v>
      </c>
      <c r="L162" s="255">
        <f>L164</f>
        <v>0</v>
      </c>
    </row>
    <row r="163" spans="1:12" ht="24.75" hidden="1" customHeight="1">
      <c r="A163" s="258" t="s">
        <v>377</v>
      </c>
      <c r="B163" s="282" t="s">
        <v>80</v>
      </c>
      <c r="C163" s="272" t="s">
        <v>636</v>
      </c>
      <c r="D163" s="256" t="s">
        <v>376</v>
      </c>
      <c r="E163" s="250"/>
      <c r="F163" s="251" t="e">
        <f t="shared" ref="F163:H164" si="20">F172</f>
        <v>#VALUE!</v>
      </c>
      <c r="G163" s="251" t="e">
        <f t="shared" si="20"/>
        <v>#VALUE!</v>
      </c>
      <c r="H163" s="251" t="e">
        <f t="shared" si="20"/>
        <v>#VALUE!</v>
      </c>
      <c r="I163" s="299">
        <v>500</v>
      </c>
      <c r="J163" s="299">
        <v>14.9</v>
      </c>
      <c r="K163" s="299">
        <v>500</v>
      </c>
      <c r="L163" s="300">
        <f>L164</f>
        <v>0</v>
      </c>
    </row>
    <row r="164" spans="1:12" ht="27" hidden="1" customHeight="1" thickBot="1">
      <c r="A164" s="249" t="s">
        <v>339</v>
      </c>
      <c r="B164" s="282" t="s">
        <v>80</v>
      </c>
      <c r="C164" s="272" t="s">
        <v>636</v>
      </c>
      <c r="D164" s="256" t="s">
        <v>274</v>
      </c>
      <c r="E164" s="250"/>
      <c r="F164" s="251" t="e">
        <f t="shared" si="20"/>
        <v>#REF!</v>
      </c>
      <c r="G164" s="251" t="e">
        <f t="shared" si="20"/>
        <v>#REF!</v>
      </c>
      <c r="H164" s="251" t="e">
        <f t="shared" si="20"/>
        <v>#REF!</v>
      </c>
      <c r="I164" s="299">
        <v>500</v>
      </c>
      <c r="J164" s="299">
        <v>14.9</v>
      </c>
      <c r="K164" s="299">
        <v>500</v>
      </c>
      <c r="L164" s="300">
        <v>0</v>
      </c>
    </row>
    <row r="165" spans="1:12" ht="13.5" thickBot="1">
      <c r="A165" s="378" t="s">
        <v>34</v>
      </c>
      <c r="B165" s="379" t="s">
        <v>22</v>
      </c>
      <c r="C165" s="379"/>
      <c r="D165" s="379"/>
      <c r="E165" s="348"/>
      <c r="F165" s="349">
        <f t="shared" ref="F165:K165" si="21">F170</f>
        <v>500</v>
      </c>
      <c r="G165" s="349">
        <f t="shared" si="21"/>
        <v>309.39999999999998</v>
      </c>
      <c r="H165" s="349">
        <f t="shared" si="21"/>
        <v>500</v>
      </c>
      <c r="I165" s="380">
        <f t="shared" si="21"/>
        <v>701</v>
      </c>
      <c r="J165" s="380">
        <f t="shared" si="21"/>
        <v>410.6</v>
      </c>
      <c r="K165" s="380">
        <f t="shared" si="21"/>
        <v>701</v>
      </c>
      <c r="L165" s="381">
        <f>L170+L166</f>
        <v>142</v>
      </c>
    </row>
    <row r="166" spans="1:12" ht="30" customHeight="1">
      <c r="A166" s="383" t="s">
        <v>364</v>
      </c>
      <c r="B166" s="347" t="s">
        <v>363</v>
      </c>
      <c r="C166" s="347"/>
      <c r="D166" s="347"/>
      <c r="E166" s="348"/>
      <c r="F166" s="349">
        <f>F170</f>
        <v>500</v>
      </c>
      <c r="G166" s="349">
        <f>G170</f>
        <v>309.39999999999998</v>
      </c>
      <c r="H166" s="349">
        <f>H170</f>
        <v>500</v>
      </c>
      <c r="I166" s="350">
        <f>I170+I173+I175</f>
        <v>1282</v>
      </c>
      <c r="J166" s="350">
        <f>J170+J173+J175</f>
        <v>721.2</v>
      </c>
      <c r="K166" s="350">
        <f>K170+K173+K175</f>
        <v>1282</v>
      </c>
      <c r="L166" s="351">
        <f>L167</f>
        <v>82</v>
      </c>
    </row>
    <row r="167" spans="1:12" ht="84" customHeight="1">
      <c r="A167" s="360" t="s">
        <v>485</v>
      </c>
      <c r="B167" s="348" t="s">
        <v>363</v>
      </c>
      <c r="C167" s="348" t="s">
        <v>638</v>
      </c>
      <c r="D167" s="348"/>
      <c r="E167" s="348"/>
      <c r="F167" s="349" t="e">
        <f>[2]роспись!H101</f>
        <v>#REF!</v>
      </c>
      <c r="G167" s="349">
        <v>309.39999999999998</v>
      </c>
      <c r="H167" s="349">
        <v>500</v>
      </c>
      <c r="I167" s="354">
        <f>I170</f>
        <v>701</v>
      </c>
      <c r="J167" s="354">
        <f>J170</f>
        <v>410.6</v>
      </c>
      <c r="K167" s="354">
        <f>K170</f>
        <v>701</v>
      </c>
      <c r="L167" s="355">
        <f>L169</f>
        <v>82</v>
      </c>
    </row>
    <row r="168" spans="1:12" ht="25.5" customHeight="1">
      <c r="A168" s="258" t="s">
        <v>377</v>
      </c>
      <c r="B168" s="250" t="s">
        <v>363</v>
      </c>
      <c r="C168" s="250" t="s">
        <v>638</v>
      </c>
      <c r="D168" s="250" t="s">
        <v>376</v>
      </c>
      <c r="E168" s="259"/>
      <c r="F168" s="261" t="e">
        <f>F6+#REF!</f>
        <v>#REF!</v>
      </c>
      <c r="G168" s="261" t="e">
        <f>G6+#REF!</f>
        <v>#REF!</v>
      </c>
      <c r="H168" s="261" t="e">
        <f>H6+#REF!</f>
        <v>#REF!</v>
      </c>
      <c r="I168" s="252">
        <v>299</v>
      </c>
      <c r="J168" s="252">
        <v>243.6</v>
      </c>
      <c r="K168" s="252">
        <v>299</v>
      </c>
      <c r="L168" s="300">
        <f>L169</f>
        <v>82</v>
      </c>
    </row>
    <row r="169" spans="1:12" ht="26.25" customHeight="1">
      <c r="A169" s="249" t="s">
        <v>339</v>
      </c>
      <c r="B169" s="250" t="s">
        <v>363</v>
      </c>
      <c r="C169" s="250" t="s">
        <v>638</v>
      </c>
      <c r="D169" s="250" t="s">
        <v>274</v>
      </c>
      <c r="E169" s="259"/>
      <c r="F169" s="261" t="e">
        <f>F7+#REF!</f>
        <v>#REF!</v>
      </c>
      <c r="G169" s="261" t="e">
        <f>G7+#REF!</f>
        <v>#REF!</v>
      </c>
      <c r="H169" s="261" t="e">
        <f>H7+#REF!</f>
        <v>#REF!</v>
      </c>
      <c r="I169" s="252">
        <v>299</v>
      </c>
      <c r="J169" s="252">
        <v>243.6</v>
      </c>
      <c r="K169" s="252">
        <v>299</v>
      </c>
      <c r="L169" s="300">
        <v>82</v>
      </c>
    </row>
    <row r="170" spans="1:12" ht="18.75" customHeight="1">
      <c r="A170" s="383" t="s">
        <v>688</v>
      </c>
      <c r="B170" s="347" t="s">
        <v>23</v>
      </c>
      <c r="C170" s="347"/>
      <c r="D170" s="348"/>
      <c r="E170" s="348"/>
      <c r="F170" s="349">
        <f>F171</f>
        <v>500</v>
      </c>
      <c r="G170" s="349">
        <f>G171</f>
        <v>309.39999999999998</v>
      </c>
      <c r="H170" s="349">
        <f>H171</f>
        <v>500</v>
      </c>
      <c r="I170" s="350">
        <f>I171+I174+I176</f>
        <v>701</v>
      </c>
      <c r="J170" s="350">
        <f>J171+J174+J176</f>
        <v>410.6</v>
      </c>
      <c r="K170" s="350">
        <f>K171+K174+K176</f>
        <v>701</v>
      </c>
      <c r="L170" s="399">
        <f>L171+L174+L176</f>
        <v>60</v>
      </c>
    </row>
    <row r="171" spans="1:12" ht="24" hidden="1">
      <c r="A171" s="360" t="s">
        <v>490</v>
      </c>
      <c r="B171" s="348" t="s">
        <v>23</v>
      </c>
      <c r="C171" s="348" t="s">
        <v>639</v>
      </c>
      <c r="D171" s="348"/>
      <c r="E171" s="348"/>
      <c r="F171" s="349">
        <f>[2]роспись!H103</f>
        <v>500</v>
      </c>
      <c r="G171" s="349">
        <v>309.39999999999998</v>
      </c>
      <c r="H171" s="349">
        <v>500</v>
      </c>
      <c r="I171" s="354">
        <f>I173</f>
        <v>299</v>
      </c>
      <c r="J171" s="354">
        <f>J173</f>
        <v>243.6</v>
      </c>
      <c r="K171" s="354">
        <f>K173</f>
        <v>299</v>
      </c>
      <c r="L171" s="355">
        <f>L173</f>
        <v>0</v>
      </c>
    </row>
    <row r="172" spans="1:12" ht="30" hidden="1" customHeight="1">
      <c r="A172" s="258" t="s">
        <v>377</v>
      </c>
      <c r="B172" s="250" t="s">
        <v>23</v>
      </c>
      <c r="C172" s="250" t="s">
        <v>639</v>
      </c>
      <c r="D172" s="250" t="s">
        <v>376</v>
      </c>
      <c r="E172" s="259"/>
      <c r="F172" s="261" t="e">
        <f>F9+F19</f>
        <v>#VALUE!</v>
      </c>
      <c r="G172" s="261" t="e">
        <f>G9+G19</f>
        <v>#VALUE!</v>
      </c>
      <c r="H172" s="261" t="e">
        <f>H9+H19</f>
        <v>#VALUE!</v>
      </c>
      <c r="I172" s="252">
        <v>299</v>
      </c>
      <c r="J172" s="252">
        <v>243.6</v>
      </c>
      <c r="K172" s="252">
        <v>299</v>
      </c>
      <c r="L172" s="300">
        <f>L173</f>
        <v>0</v>
      </c>
    </row>
    <row r="173" spans="1:12" ht="27.75" hidden="1" customHeight="1">
      <c r="A173" s="249" t="s">
        <v>339</v>
      </c>
      <c r="B173" s="250" t="s">
        <v>23</v>
      </c>
      <c r="C173" s="250" t="s">
        <v>639</v>
      </c>
      <c r="D173" s="250" t="s">
        <v>274</v>
      </c>
      <c r="E173" s="259"/>
      <c r="F173" s="261" t="e">
        <f>#REF!+F20</f>
        <v>#REF!</v>
      </c>
      <c r="G173" s="261" t="e">
        <f>#REF!+G20</f>
        <v>#REF!</v>
      </c>
      <c r="H173" s="261" t="e">
        <f>#REF!+H20</f>
        <v>#REF!</v>
      </c>
      <c r="I173" s="252">
        <v>299</v>
      </c>
      <c r="J173" s="252">
        <v>243.6</v>
      </c>
      <c r="K173" s="252">
        <v>299</v>
      </c>
      <c r="L173" s="300">
        <v>0</v>
      </c>
    </row>
    <row r="174" spans="1:12" ht="13.5" hidden="1" customHeight="1">
      <c r="A174" s="301" t="s">
        <v>185</v>
      </c>
      <c r="B174" s="250" t="s">
        <v>23</v>
      </c>
      <c r="C174" s="250" t="s">
        <v>184</v>
      </c>
      <c r="D174" s="250"/>
      <c r="E174" s="302"/>
      <c r="F174" s="303"/>
      <c r="G174" s="304"/>
      <c r="H174" s="304"/>
      <c r="I174" s="252">
        <f>I175</f>
        <v>282</v>
      </c>
      <c r="J174" s="252">
        <f>J175</f>
        <v>67</v>
      </c>
      <c r="K174" s="252">
        <f>K175</f>
        <v>282</v>
      </c>
      <c r="L174" s="255">
        <f>L175</f>
        <v>0</v>
      </c>
    </row>
    <row r="175" spans="1:12" ht="27.75" hidden="1" customHeight="1">
      <c r="A175" s="305" t="s">
        <v>271</v>
      </c>
      <c r="B175" s="250" t="s">
        <v>23</v>
      </c>
      <c r="C175" s="250" t="s">
        <v>184</v>
      </c>
      <c r="D175" s="250" t="s">
        <v>272</v>
      </c>
      <c r="E175" s="302"/>
      <c r="F175" s="303"/>
      <c r="G175" s="304"/>
      <c r="H175" s="304"/>
      <c r="I175" s="252">
        <v>282</v>
      </c>
      <c r="J175" s="252">
        <v>67</v>
      </c>
      <c r="K175" s="252">
        <v>282</v>
      </c>
      <c r="L175" s="300"/>
    </row>
    <row r="176" spans="1:12" ht="50.25" customHeight="1">
      <c r="A176" s="400" t="s">
        <v>491</v>
      </c>
      <c r="B176" s="348" t="s">
        <v>23</v>
      </c>
      <c r="C176" s="348" t="s">
        <v>661</v>
      </c>
      <c r="D176" s="348"/>
      <c r="E176" s="401"/>
      <c r="F176" s="402"/>
      <c r="G176" s="403"/>
      <c r="H176" s="403"/>
      <c r="I176" s="354">
        <f>I178</f>
        <v>120</v>
      </c>
      <c r="J176" s="354">
        <f>J178</f>
        <v>100</v>
      </c>
      <c r="K176" s="354">
        <f>K178</f>
        <v>120</v>
      </c>
      <c r="L176" s="355">
        <f>L178</f>
        <v>60</v>
      </c>
    </row>
    <row r="177" spans="1:12" ht="32.25" customHeight="1">
      <c r="A177" s="258" t="s">
        <v>377</v>
      </c>
      <c r="B177" s="283" t="s">
        <v>23</v>
      </c>
      <c r="C177" s="250" t="s">
        <v>661</v>
      </c>
      <c r="D177" s="250" t="s">
        <v>376</v>
      </c>
      <c r="E177" s="302"/>
      <c r="F177" s="303"/>
      <c r="G177" s="304"/>
      <c r="H177" s="304"/>
      <c r="I177" s="299">
        <v>120</v>
      </c>
      <c r="J177" s="299">
        <v>100</v>
      </c>
      <c r="K177" s="299">
        <v>120</v>
      </c>
      <c r="L177" s="300">
        <f>L178</f>
        <v>60</v>
      </c>
    </row>
    <row r="178" spans="1:12" ht="27.75" customHeight="1" thickBot="1">
      <c r="A178" s="249" t="s">
        <v>339</v>
      </c>
      <c r="B178" s="283" t="s">
        <v>23</v>
      </c>
      <c r="C178" s="250" t="s">
        <v>661</v>
      </c>
      <c r="D178" s="250" t="s">
        <v>274</v>
      </c>
      <c r="E178" s="302"/>
      <c r="F178" s="303"/>
      <c r="G178" s="304"/>
      <c r="H178" s="304"/>
      <c r="I178" s="299">
        <v>120</v>
      </c>
      <c r="J178" s="299">
        <v>100</v>
      </c>
      <c r="K178" s="299">
        <v>120</v>
      </c>
      <c r="L178" s="300">
        <v>60</v>
      </c>
    </row>
    <row r="179" spans="1:12" ht="13.5" thickBot="1">
      <c r="A179" s="378" t="s">
        <v>216</v>
      </c>
      <c r="B179" s="379" t="s">
        <v>24</v>
      </c>
      <c r="C179" s="379"/>
      <c r="D179" s="379"/>
      <c r="E179" s="302"/>
      <c r="F179" s="303"/>
      <c r="G179" s="304"/>
      <c r="H179" s="304"/>
      <c r="I179" s="380">
        <f>I180</f>
        <v>2689</v>
      </c>
      <c r="J179" s="380">
        <f>J180</f>
        <v>1456</v>
      </c>
      <c r="K179" s="380">
        <f>K180</f>
        <v>2689</v>
      </c>
      <c r="L179" s="381">
        <f>L180+L184</f>
        <v>4051</v>
      </c>
    </row>
    <row r="180" spans="1:12">
      <c r="A180" s="383" t="s">
        <v>38</v>
      </c>
      <c r="B180" s="347" t="s">
        <v>39</v>
      </c>
      <c r="C180" s="347"/>
      <c r="D180" s="347"/>
      <c r="E180" s="401"/>
      <c r="F180" s="402"/>
      <c r="G180" s="403"/>
      <c r="H180" s="403"/>
      <c r="I180" s="350">
        <f>I181+I184</f>
        <v>2689</v>
      </c>
      <c r="J180" s="350">
        <f>J181+J184</f>
        <v>1456</v>
      </c>
      <c r="K180" s="350">
        <f>K181+K184</f>
        <v>2689</v>
      </c>
      <c r="L180" s="351">
        <f>L181</f>
        <v>3490</v>
      </c>
    </row>
    <row r="181" spans="1:12" ht="62.25" customHeight="1">
      <c r="A181" s="360" t="s">
        <v>492</v>
      </c>
      <c r="B181" s="348" t="s">
        <v>39</v>
      </c>
      <c r="C181" s="348" t="s">
        <v>640</v>
      </c>
      <c r="D181" s="348"/>
      <c r="E181" s="401"/>
      <c r="F181" s="402"/>
      <c r="G181" s="403"/>
      <c r="H181" s="403"/>
      <c r="I181" s="354">
        <f>I183</f>
        <v>1918</v>
      </c>
      <c r="J181" s="354">
        <f>J183</f>
        <v>1097.9000000000001</v>
      </c>
      <c r="K181" s="354">
        <f>K183</f>
        <v>1918</v>
      </c>
      <c r="L181" s="355">
        <f>L183</f>
        <v>3490</v>
      </c>
    </row>
    <row r="182" spans="1:12" ht="31.5" customHeight="1">
      <c r="A182" s="258" t="s">
        <v>377</v>
      </c>
      <c r="B182" s="250" t="s">
        <v>39</v>
      </c>
      <c r="C182" s="250" t="s">
        <v>640</v>
      </c>
      <c r="D182" s="250" t="s">
        <v>376</v>
      </c>
      <c r="E182" s="302"/>
      <c r="F182" s="303"/>
      <c r="G182" s="304"/>
      <c r="H182" s="304"/>
      <c r="I182" s="252">
        <f>1909+9</f>
        <v>1918</v>
      </c>
      <c r="J182" s="252">
        <v>1097.9000000000001</v>
      </c>
      <c r="K182" s="252">
        <v>1918</v>
      </c>
      <c r="L182" s="300">
        <f>L183</f>
        <v>3490</v>
      </c>
    </row>
    <row r="183" spans="1:12" ht="25.5" customHeight="1">
      <c r="A183" s="249" t="s">
        <v>339</v>
      </c>
      <c r="B183" s="250" t="s">
        <v>39</v>
      </c>
      <c r="C183" s="250" t="s">
        <v>640</v>
      </c>
      <c r="D183" s="250" t="s">
        <v>274</v>
      </c>
      <c r="E183" s="302"/>
      <c r="F183" s="303"/>
      <c r="G183" s="304"/>
      <c r="H183" s="304"/>
      <c r="I183" s="252">
        <f>1909+9</f>
        <v>1918</v>
      </c>
      <c r="J183" s="252">
        <v>1097.9000000000001</v>
      </c>
      <c r="K183" s="252">
        <v>1918</v>
      </c>
      <c r="L183" s="300">
        <v>3490</v>
      </c>
    </row>
    <row r="184" spans="1:12" ht="15.75" customHeight="1">
      <c r="A184" s="400" t="s">
        <v>343</v>
      </c>
      <c r="B184" s="348" t="s">
        <v>297</v>
      </c>
      <c r="C184" s="348"/>
      <c r="D184" s="348"/>
      <c r="E184" s="401"/>
      <c r="F184" s="402"/>
      <c r="G184" s="403"/>
      <c r="H184" s="403"/>
      <c r="I184" s="354">
        <f>I187</f>
        <v>771</v>
      </c>
      <c r="J184" s="354">
        <f>J187</f>
        <v>358.1</v>
      </c>
      <c r="K184" s="354">
        <f>K187</f>
        <v>771</v>
      </c>
      <c r="L184" s="355">
        <f>L187</f>
        <v>561</v>
      </c>
    </row>
    <row r="185" spans="1:12" ht="27" customHeight="1">
      <c r="A185" s="405" t="s">
        <v>493</v>
      </c>
      <c r="B185" s="396" t="s">
        <v>297</v>
      </c>
      <c r="C185" s="348" t="s">
        <v>641</v>
      </c>
      <c r="D185" s="396"/>
      <c r="E185" s="401"/>
      <c r="F185" s="402"/>
      <c r="G185" s="403"/>
      <c r="H185" s="403"/>
      <c r="I185" s="406"/>
      <c r="J185" s="406"/>
      <c r="K185" s="406"/>
      <c r="L185" s="407">
        <f>L187</f>
        <v>561</v>
      </c>
    </row>
    <row r="186" spans="1:12" ht="30" customHeight="1">
      <c r="A186" s="258" t="s">
        <v>377</v>
      </c>
      <c r="B186" s="283" t="s">
        <v>297</v>
      </c>
      <c r="C186" s="250" t="s">
        <v>641</v>
      </c>
      <c r="D186" s="250" t="s">
        <v>376</v>
      </c>
      <c r="E186" s="302"/>
      <c r="F186" s="303"/>
      <c r="G186" s="304"/>
      <c r="H186" s="304"/>
      <c r="I186" s="299">
        <f>736+35</f>
        <v>771</v>
      </c>
      <c r="J186" s="299">
        <v>358.1</v>
      </c>
      <c r="K186" s="299">
        <v>771</v>
      </c>
      <c r="L186" s="300">
        <f>L187</f>
        <v>561</v>
      </c>
    </row>
    <row r="187" spans="1:12" ht="27" customHeight="1" thickBot="1">
      <c r="A187" s="249" t="s">
        <v>339</v>
      </c>
      <c r="B187" s="283" t="s">
        <v>297</v>
      </c>
      <c r="C187" s="250" t="s">
        <v>641</v>
      </c>
      <c r="D187" s="250" t="s">
        <v>274</v>
      </c>
      <c r="E187" s="302"/>
      <c r="F187" s="303"/>
      <c r="G187" s="304"/>
      <c r="H187" s="304"/>
      <c r="I187" s="299">
        <f>736+35</f>
        <v>771</v>
      </c>
      <c r="J187" s="299">
        <v>358.1</v>
      </c>
      <c r="K187" s="299">
        <v>771</v>
      </c>
      <c r="L187" s="300">
        <v>561</v>
      </c>
    </row>
    <row r="188" spans="1:12" ht="13.5" thickBot="1">
      <c r="A188" s="378" t="s">
        <v>35</v>
      </c>
      <c r="B188" s="379">
        <v>1000</v>
      </c>
      <c r="C188" s="379"/>
      <c r="D188" s="379"/>
      <c r="E188" s="302"/>
      <c r="F188" s="303"/>
      <c r="G188" s="304"/>
      <c r="H188" s="304"/>
      <c r="I188" s="380">
        <f>I193+I189</f>
        <v>1715.5</v>
      </c>
      <c r="J188" s="380">
        <f>J193+J189</f>
        <v>769.1</v>
      </c>
      <c r="K188" s="380">
        <f>K193+K189</f>
        <v>1173.7</v>
      </c>
      <c r="L188" s="381">
        <f>L193+L189+L206</f>
        <v>1246.9000000000001</v>
      </c>
    </row>
    <row r="189" spans="1:12" ht="20.25" customHeight="1">
      <c r="A189" s="346" t="s">
        <v>231</v>
      </c>
      <c r="B189" s="347" t="s">
        <v>230</v>
      </c>
      <c r="C189" s="347"/>
      <c r="D189" s="347"/>
      <c r="E189" s="302"/>
      <c r="F189" s="303"/>
      <c r="G189" s="304"/>
      <c r="H189" s="304"/>
      <c r="I189" s="350">
        <f>I190</f>
        <v>172.4</v>
      </c>
      <c r="J189" s="350">
        <f>J190</f>
        <v>114.9</v>
      </c>
      <c r="K189" s="350">
        <f>K190</f>
        <v>172.4</v>
      </c>
      <c r="L189" s="351">
        <f>L190</f>
        <v>302.10000000000002</v>
      </c>
    </row>
    <row r="190" spans="1:12" ht="42.75" customHeight="1">
      <c r="A190" s="408" t="s">
        <v>232</v>
      </c>
      <c r="B190" s="357" t="s">
        <v>230</v>
      </c>
      <c r="C190" s="396" t="s">
        <v>642</v>
      </c>
      <c r="D190" s="357"/>
      <c r="E190" s="401"/>
      <c r="F190" s="402"/>
      <c r="G190" s="403"/>
      <c r="H190" s="403"/>
      <c r="I190" s="354">
        <f>I192</f>
        <v>172.4</v>
      </c>
      <c r="J190" s="354">
        <f>J192</f>
        <v>114.9</v>
      </c>
      <c r="K190" s="354">
        <f>K192</f>
        <v>172.4</v>
      </c>
      <c r="L190" s="355">
        <f>L192</f>
        <v>302.10000000000002</v>
      </c>
    </row>
    <row r="191" spans="1:12" ht="19.5" customHeight="1">
      <c r="A191" s="293" t="s">
        <v>387</v>
      </c>
      <c r="B191" s="282" t="s">
        <v>230</v>
      </c>
      <c r="C191" s="283" t="s">
        <v>642</v>
      </c>
      <c r="D191" s="282" t="s">
        <v>385</v>
      </c>
      <c r="E191" s="302"/>
      <c r="F191" s="303"/>
      <c r="G191" s="304"/>
      <c r="H191" s="304"/>
      <c r="I191" s="252">
        <v>172.4</v>
      </c>
      <c r="J191" s="252">
        <v>114.9</v>
      </c>
      <c r="K191" s="252">
        <v>172.4</v>
      </c>
      <c r="L191" s="255">
        <f>L192</f>
        <v>302.10000000000002</v>
      </c>
    </row>
    <row r="192" spans="1:12" ht="20.25" customHeight="1">
      <c r="A192" s="293" t="s">
        <v>388</v>
      </c>
      <c r="B192" s="282" t="s">
        <v>230</v>
      </c>
      <c r="C192" s="283" t="s">
        <v>642</v>
      </c>
      <c r="D192" s="282" t="s">
        <v>386</v>
      </c>
      <c r="E192" s="302"/>
      <c r="F192" s="303"/>
      <c r="G192" s="304"/>
      <c r="H192" s="304"/>
      <c r="I192" s="252">
        <v>172.4</v>
      </c>
      <c r="J192" s="252">
        <v>114.9</v>
      </c>
      <c r="K192" s="252">
        <v>172.4</v>
      </c>
      <c r="L192" s="255">
        <v>302.10000000000002</v>
      </c>
    </row>
    <row r="193" spans="1:12">
      <c r="A193" s="360" t="s">
        <v>172</v>
      </c>
      <c r="B193" s="348" t="s">
        <v>40</v>
      </c>
      <c r="C193" s="348"/>
      <c r="D193" s="348"/>
      <c r="E193" s="302"/>
      <c r="F193" s="303"/>
      <c r="G193" s="304"/>
      <c r="H193" s="304"/>
      <c r="I193" s="354">
        <f>I194+I203+I200</f>
        <v>1543.1</v>
      </c>
      <c r="J193" s="354">
        <f>J194+J203+J200</f>
        <v>654.20000000000005</v>
      </c>
      <c r="K193" s="354">
        <f>K194+K203+K200</f>
        <v>1001.3000000000001</v>
      </c>
      <c r="L193" s="355">
        <f>L194+L203+L200</f>
        <v>944.8</v>
      </c>
    </row>
    <row r="194" spans="1:12" ht="24" hidden="1">
      <c r="A194" s="360" t="s">
        <v>177</v>
      </c>
      <c r="B194" s="348" t="s">
        <v>40</v>
      </c>
      <c r="C194" s="348" t="s">
        <v>460</v>
      </c>
      <c r="D194" s="348"/>
      <c r="E194" s="302"/>
      <c r="F194" s="303"/>
      <c r="G194" s="304"/>
      <c r="H194" s="304"/>
      <c r="I194" s="354">
        <f>I195</f>
        <v>657.2</v>
      </c>
      <c r="J194" s="354">
        <f>J195</f>
        <v>424.8</v>
      </c>
      <c r="K194" s="354">
        <f>K195</f>
        <v>657.2</v>
      </c>
      <c r="L194" s="355">
        <f>L195</f>
        <v>0</v>
      </c>
    </row>
    <row r="195" spans="1:12" ht="24" hidden="1">
      <c r="A195" s="301" t="s">
        <v>178</v>
      </c>
      <c r="B195" s="250" t="s">
        <v>40</v>
      </c>
      <c r="C195" s="250" t="s">
        <v>460</v>
      </c>
      <c r="D195" s="250"/>
      <c r="E195" s="302"/>
      <c r="F195" s="303"/>
      <c r="G195" s="304"/>
      <c r="H195" s="304"/>
      <c r="I195" s="252">
        <v>657.2</v>
      </c>
      <c r="J195" s="252">
        <v>424.8</v>
      </c>
      <c r="K195" s="252">
        <v>657.2</v>
      </c>
      <c r="L195" s="255">
        <f>L196+L198</f>
        <v>0</v>
      </c>
    </row>
    <row r="196" spans="1:12" ht="66.75" hidden="1" customHeight="1">
      <c r="A196" s="249" t="s">
        <v>374</v>
      </c>
      <c r="B196" s="250" t="s">
        <v>40</v>
      </c>
      <c r="C196" s="250" t="s">
        <v>460</v>
      </c>
      <c r="D196" s="250" t="s">
        <v>370</v>
      </c>
      <c r="E196" s="302"/>
      <c r="F196" s="303"/>
      <c r="G196" s="304"/>
      <c r="H196" s="304"/>
      <c r="I196" s="252"/>
      <c r="J196" s="252"/>
      <c r="K196" s="252"/>
      <c r="L196" s="255">
        <f>L197</f>
        <v>0</v>
      </c>
    </row>
    <row r="197" spans="1:12" ht="24" hidden="1">
      <c r="A197" s="249" t="s">
        <v>375</v>
      </c>
      <c r="B197" s="250" t="s">
        <v>40</v>
      </c>
      <c r="C197" s="250" t="s">
        <v>460</v>
      </c>
      <c r="D197" s="250" t="s">
        <v>371</v>
      </c>
      <c r="E197" s="302"/>
      <c r="F197" s="303"/>
      <c r="G197" s="304"/>
      <c r="H197" s="304"/>
      <c r="I197" s="252"/>
      <c r="J197" s="252"/>
      <c r="K197" s="252"/>
      <c r="L197" s="255">
        <v>0</v>
      </c>
    </row>
    <row r="198" spans="1:12" ht="26.25" hidden="1" customHeight="1">
      <c r="A198" s="258" t="s">
        <v>377</v>
      </c>
      <c r="B198" s="250" t="s">
        <v>40</v>
      </c>
      <c r="C198" s="250" t="s">
        <v>460</v>
      </c>
      <c r="D198" s="250" t="s">
        <v>376</v>
      </c>
      <c r="E198" s="302"/>
      <c r="F198" s="303"/>
      <c r="G198" s="304"/>
      <c r="H198" s="304"/>
      <c r="I198" s="252"/>
      <c r="J198" s="252"/>
      <c r="K198" s="252"/>
      <c r="L198" s="255">
        <f>L199</f>
        <v>0</v>
      </c>
    </row>
    <row r="199" spans="1:12" ht="26.25" hidden="1" customHeight="1">
      <c r="A199" s="249" t="s">
        <v>339</v>
      </c>
      <c r="B199" s="250" t="s">
        <v>40</v>
      </c>
      <c r="C199" s="250" t="s">
        <v>460</v>
      </c>
      <c r="D199" s="250" t="s">
        <v>274</v>
      </c>
      <c r="E199" s="302"/>
      <c r="F199" s="303"/>
      <c r="G199" s="304"/>
      <c r="H199" s="304"/>
      <c r="I199" s="252"/>
      <c r="J199" s="252"/>
      <c r="K199" s="252"/>
      <c r="L199" s="255">
        <v>0</v>
      </c>
    </row>
    <row r="200" spans="1:12" ht="48">
      <c r="A200" s="360" t="s">
        <v>672</v>
      </c>
      <c r="B200" s="348" t="s">
        <v>40</v>
      </c>
      <c r="C200" s="348" t="s">
        <v>673</v>
      </c>
      <c r="D200" s="348"/>
      <c r="E200" s="302"/>
      <c r="F200" s="303"/>
      <c r="G200" s="304"/>
      <c r="H200" s="304"/>
      <c r="I200" s="409">
        <f>I202</f>
        <v>602.4</v>
      </c>
      <c r="J200" s="409">
        <f>J202</f>
        <v>229.4</v>
      </c>
      <c r="K200" s="409">
        <f>K202</f>
        <v>344.1</v>
      </c>
      <c r="L200" s="410">
        <f>L202</f>
        <v>944.8</v>
      </c>
    </row>
    <row r="201" spans="1:12" ht="21.75" customHeight="1">
      <c r="A201" s="293" t="s">
        <v>387</v>
      </c>
      <c r="B201" s="250" t="s">
        <v>40</v>
      </c>
      <c r="C201" s="250" t="s">
        <v>673</v>
      </c>
      <c r="D201" s="250" t="s">
        <v>385</v>
      </c>
      <c r="E201" s="302"/>
      <c r="F201" s="303"/>
      <c r="G201" s="304"/>
      <c r="H201" s="304"/>
      <c r="I201" s="252">
        <v>602.4</v>
      </c>
      <c r="J201" s="252">
        <v>229.4</v>
      </c>
      <c r="K201" s="252">
        <v>344.1</v>
      </c>
      <c r="L201" s="255">
        <f>L202</f>
        <v>944.8</v>
      </c>
    </row>
    <row r="202" spans="1:12" ht="25.5" customHeight="1" thickBot="1">
      <c r="A202" s="293" t="s">
        <v>388</v>
      </c>
      <c r="B202" s="250" t="s">
        <v>40</v>
      </c>
      <c r="C202" s="250" t="s">
        <v>673</v>
      </c>
      <c r="D202" s="250" t="s">
        <v>386</v>
      </c>
      <c r="E202" s="302"/>
      <c r="F202" s="303"/>
      <c r="G202" s="304"/>
      <c r="H202" s="304"/>
      <c r="I202" s="252">
        <v>602.4</v>
      </c>
      <c r="J202" s="252">
        <v>229.4</v>
      </c>
      <c r="K202" s="252">
        <v>344.1</v>
      </c>
      <c r="L202" s="255">
        <v>944.8</v>
      </c>
    </row>
    <row r="203" spans="1:12" hidden="1">
      <c r="A203" s="360" t="s">
        <v>300</v>
      </c>
      <c r="B203" s="348" t="s">
        <v>40</v>
      </c>
      <c r="C203" s="348" t="s">
        <v>461</v>
      </c>
      <c r="D203" s="348"/>
      <c r="E203" s="302"/>
      <c r="F203" s="303"/>
      <c r="G203" s="304"/>
      <c r="H203" s="304"/>
      <c r="I203" s="354">
        <f>I205</f>
        <v>283.5</v>
      </c>
      <c r="J203" s="354">
        <f>J205</f>
        <v>0</v>
      </c>
      <c r="K203" s="354">
        <f>K205</f>
        <v>0</v>
      </c>
      <c r="L203" s="355">
        <f>L205</f>
        <v>0</v>
      </c>
    </row>
    <row r="204" spans="1:12" ht="17.25" hidden="1" customHeight="1">
      <c r="A204" s="293" t="s">
        <v>387</v>
      </c>
      <c r="B204" s="283" t="s">
        <v>40</v>
      </c>
      <c r="C204" s="283" t="s">
        <v>461</v>
      </c>
      <c r="D204" s="283" t="s">
        <v>385</v>
      </c>
      <c r="E204" s="302"/>
      <c r="F204" s="303"/>
      <c r="G204" s="304"/>
      <c r="H204" s="304"/>
      <c r="I204" s="299">
        <v>283.5</v>
      </c>
      <c r="J204" s="299">
        <v>0</v>
      </c>
      <c r="K204" s="299"/>
      <c r="L204" s="300">
        <f>L205</f>
        <v>0</v>
      </c>
    </row>
    <row r="205" spans="1:12" ht="19.5" hidden="1" customHeight="1" thickBot="1">
      <c r="A205" s="308" t="s">
        <v>416</v>
      </c>
      <c r="B205" s="283" t="s">
        <v>40</v>
      </c>
      <c r="C205" s="283" t="s">
        <v>461</v>
      </c>
      <c r="D205" s="283" t="s">
        <v>417</v>
      </c>
      <c r="E205" s="302"/>
      <c r="F205" s="303"/>
      <c r="G205" s="304"/>
      <c r="H205" s="304"/>
      <c r="I205" s="299">
        <v>283.5</v>
      </c>
      <c r="J205" s="299">
        <v>0</v>
      </c>
      <c r="K205" s="299"/>
      <c r="L205" s="300">
        <v>0</v>
      </c>
    </row>
    <row r="206" spans="1:12" ht="24" hidden="1">
      <c r="A206" s="360" t="s">
        <v>576</v>
      </c>
      <c r="B206" s="348" t="s">
        <v>573</v>
      </c>
      <c r="C206" s="348"/>
      <c r="D206" s="348"/>
      <c r="E206" s="302"/>
      <c r="F206" s="303"/>
      <c r="G206" s="304"/>
      <c r="H206" s="304"/>
      <c r="I206" s="354">
        <f>I207+I216+I213</f>
        <v>1912.6</v>
      </c>
      <c r="J206" s="354">
        <f>J207+J216+J213</f>
        <v>1078.5</v>
      </c>
      <c r="K206" s="354">
        <f>K207+K216+K213</f>
        <v>1654.3000000000002</v>
      </c>
      <c r="L206" s="355">
        <f>L213</f>
        <v>0</v>
      </c>
    </row>
    <row r="207" spans="1:12" ht="24" hidden="1">
      <c r="A207" s="360" t="s">
        <v>177</v>
      </c>
      <c r="B207" s="348" t="s">
        <v>40</v>
      </c>
      <c r="C207" s="348" t="s">
        <v>460</v>
      </c>
      <c r="D207" s="348"/>
      <c r="E207" s="302"/>
      <c r="F207" s="303"/>
      <c r="G207" s="304"/>
      <c r="H207" s="304"/>
      <c r="I207" s="354">
        <f>I208</f>
        <v>657.2</v>
      </c>
      <c r="J207" s="354">
        <f>J208</f>
        <v>424.8</v>
      </c>
      <c r="K207" s="354">
        <f>K208</f>
        <v>657.2</v>
      </c>
      <c r="L207" s="355">
        <f>L208</f>
        <v>0</v>
      </c>
    </row>
    <row r="208" spans="1:12" ht="24" hidden="1">
      <c r="A208" s="301" t="s">
        <v>178</v>
      </c>
      <c r="B208" s="250" t="s">
        <v>40</v>
      </c>
      <c r="C208" s="250" t="s">
        <v>460</v>
      </c>
      <c r="D208" s="250"/>
      <c r="E208" s="302"/>
      <c r="F208" s="303"/>
      <c r="G208" s="304"/>
      <c r="H208" s="304"/>
      <c r="I208" s="252">
        <v>657.2</v>
      </c>
      <c r="J208" s="252">
        <v>424.8</v>
      </c>
      <c r="K208" s="252">
        <v>657.2</v>
      </c>
      <c r="L208" s="255">
        <f>L209+L211</f>
        <v>0</v>
      </c>
    </row>
    <row r="209" spans="1:12" ht="66.75" hidden="1" customHeight="1">
      <c r="A209" s="249" t="s">
        <v>374</v>
      </c>
      <c r="B209" s="250" t="s">
        <v>40</v>
      </c>
      <c r="C209" s="250" t="s">
        <v>460</v>
      </c>
      <c r="D209" s="250" t="s">
        <v>370</v>
      </c>
      <c r="E209" s="302"/>
      <c r="F209" s="303"/>
      <c r="G209" s="304"/>
      <c r="H209" s="304"/>
      <c r="I209" s="252"/>
      <c r="J209" s="252"/>
      <c r="K209" s="252"/>
      <c r="L209" s="255">
        <f>L210</f>
        <v>0</v>
      </c>
    </row>
    <row r="210" spans="1:12" ht="24" hidden="1">
      <c r="A210" s="249" t="s">
        <v>375</v>
      </c>
      <c r="B210" s="250" t="s">
        <v>40</v>
      </c>
      <c r="C210" s="250" t="s">
        <v>460</v>
      </c>
      <c r="D210" s="250" t="s">
        <v>371</v>
      </c>
      <c r="E210" s="302"/>
      <c r="F210" s="303"/>
      <c r="G210" s="304"/>
      <c r="H210" s="304"/>
      <c r="I210" s="252"/>
      <c r="J210" s="252"/>
      <c r="K210" s="252"/>
      <c r="L210" s="255">
        <v>0</v>
      </c>
    </row>
    <row r="211" spans="1:12" ht="26.25" hidden="1" customHeight="1">
      <c r="A211" s="258" t="s">
        <v>377</v>
      </c>
      <c r="B211" s="250" t="s">
        <v>40</v>
      </c>
      <c r="C211" s="250" t="s">
        <v>460</v>
      </c>
      <c r="D211" s="250" t="s">
        <v>376</v>
      </c>
      <c r="E211" s="302"/>
      <c r="F211" s="303"/>
      <c r="G211" s="304"/>
      <c r="H211" s="304"/>
      <c r="I211" s="252"/>
      <c r="J211" s="252"/>
      <c r="K211" s="252"/>
      <c r="L211" s="255">
        <f>L212</f>
        <v>0</v>
      </c>
    </row>
    <row r="212" spans="1:12" ht="26.25" hidden="1" customHeight="1">
      <c r="A212" s="249" t="s">
        <v>339</v>
      </c>
      <c r="B212" s="250" t="s">
        <v>40</v>
      </c>
      <c r="C212" s="250" t="s">
        <v>460</v>
      </c>
      <c r="D212" s="250" t="s">
        <v>274</v>
      </c>
      <c r="E212" s="302"/>
      <c r="F212" s="303"/>
      <c r="G212" s="304"/>
      <c r="H212" s="304"/>
      <c r="I212" s="252"/>
      <c r="J212" s="252"/>
      <c r="K212" s="252"/>
      <c r="L212" s="255">
        <v>0</v>
      </c>
    </row>
    <row r="213" spans="1:12" ht="60" hidden="1">
      <c r="A213" s="360" t="s">
        <v>577</v>
      </c>
      <c r="B213" s="348" t="s">
        <v>573</v>
      </c>
      <c r="C213" s="348" t="s">
        <v>643</v>
      </c>
      <c r="D213" s="348"/>
      <c r="E213" s="302"/>
      <c r="F213" s="303"/>
      <c r="G213" s="304"/>
      <c r="H213" s="304"/>
      <c r="I213" s="409">
        <f>I215</f>
        <v>602.4</v>
      </c>
      <c r="J213" s="409">
        <f>J215</f>
        <v>229.4</v>
      </c>
      <c r="K213" s="409">
        <f>K215</f>
        <v>344.1</v>
      </c>
      <c r="L213" s="410">
        <f>L215</f>
        <v>0</v>
      </c>
    </row>
    <row r="214" spans="1:12" ht="21.75" hidden="1" customHeight="1">
      <c r="A214" s="293" t="s">
        <v>387</v>
      </c>
      <c r="B214" s="250" t="s">
        <v>573</v>
      </c>
      <c r="C214" s="250" t="s">
        <v>643</v>
      </c>
      <c r="D214" s="250" t="s">
        <v>385</v>
      </c>
      <c r="E214" s="302"/>
      <c r="F214" s="303"/>
      <c r="G214" s="304"/>
      <c r="H214" s="304"/>
      <c r="I214" s="252">
        <v>602.4</v>
      </c>
      <c r="J214" s="252">
        <v>229.4</v>
      </c>
      <c r="K214" s="252">
        <v>344.1</v>
      </c>
      <c r="L214" s="255">
        <f>L215</f>
        <v>0</v>
      </c>
    </row>
    <row r="215" spans="1:12" ht="25.5" hidden="1" customHeight="1" thickBot="1">
      <c r="A215" s="293" t="s">
        <v>575</v>
      </c>
      <c r="B215" s="250" t="s">
        <v>573</v>
      </c>
      <c r="C215" s="250" t="s">
        <v>643</v>
      </c>
      <c r="D215" s="250" t="s">
        <v>574</v>
      </c>
      <c r="E215" s="302"/>
      <c r="F215" s="303"/>
      <c r="G215" s="304"/>
      <c r="H215" s="304"/>
      <c r="I215" s="252">
        <v>602.4</v>
      </c>
      <c r="J215" s="252">
        <v>229.4</v>
      </c>
      <c r="K215" s="252">
        <v>344.1</v>
      </c>
      <c r="L215" s="255">
        <v>0</v>
      </c>
    </row>
    <row r="216" spans="1:12" ht="13.5" thickBot="1">
      <c r="A216" s="378" t="s">
        <v>171</v>
      </c>
      <c r="B216" s="379" t="s">
        <v>193</v>
      </c>
      <c r="C216" s="379"/>
      <c r="D216" s="379"/>
      <c r="E216" s="302"/>
      <c r="F216" s="303"/>
      <c r="G216" s="304"/>
      <c r="H216" s="304"/>
      <c r="I216" s="380">
        <f t="shared" ref="I216:L217" si="22">I217</f>
        <v>653</v>
      </c>
      <c r="J216" s="380">
        <f t="shared" si="22"/>
        <v>424.3</v>
      </c>
      <c r="K216" s="380">
        <f t="shared" si="22"/>
        <v>653</v>
      </c>
      <c r="L216" s="381">
        <f t="shared" si="22"/>
        <v>263</v>
      </c>
    </row>
    <row r="217" spans="1:12">
      <c r="A217" s="383" t="s">
        <v>194</v>
      </c>
      <c r="B217" s="347" t="s">
        <v>192</v>
      </c>
      <c r="C217" s="347"/>
      <c r="D217" s="347"/>
      <c r="E217" s="401"/>
      <c r="F217" s="402"/>
      <c r="G217" s="403"/>
      <c r="H217" s="403"/>
      <c r="I217" s="350">
        <f t="shared" si="22"/>
        <v>653</v>
      </c>
      <c r="J217" s="350">
        <f t="shared" si="22"/>
        <v>424.3</v>
      </c>
      <c r="K217" s="350">
        <f t="shared" si="22"/>
        <v>653</v>
      </c>
      <c r="L217" s="351">
        <f t="shared" si="22"/>
        <v>263</v>
      </c>
    </row>
    <row r="218" spans="1:12" ht="72">
      <c r="A218" s="400" t="s">
        <v>476</v>
      </c>
      <c r="B218" s="250" t="s">
        <v>192</v>
      </c>
      <c r="C218" s="396" t="s">
        <v>644</v>
      </c>
      <c r="D218" s="250"/>
      <c r="E218" s="302"/>
      <c r="F218" s="303"/>
      <c r="G218" s="304"/>
      <c r="H218" s="304"/>
      <c r="I218" s="252">
        <f>I220</f>
        <v>653</v>
      </c>
      <c r="J218" s="252">
        <f>J220</f>
        <v>424.3</v>
      </c>
      <c r="K218" s="252">
        <f>K220</f>
        <v>653</v>
      </c>
      <c r="L218" s="255">
        <f>L220</f>
        <v>263</v>
      </c>
    </row>
    <row r="219" spans="1:12" ht="24.75" customHeight="1">
      <c r="A219" s="258" t="s">
        <v>377</v>
      </c>
      <c r="B219" s="283" t="s">
        <v>192</v>
      </c>
      <c r="C219" s="283" t="s">
        <v>644</v>
      </c>
      <c r="D219" s="283" t="s">
        <v>376</v>
      </c>
      <c r="E219" s="302"/>
      <c r="F219" s="303"/>
      <c r="G219" s="304"/>
      <c r="H219" s="304"/>
      <c r="I219" s="299">
        <f>697-44</f>
        <v>653</v>
      </c>
      <c r="J219" s="299">
        <v>424.3</v>
      </c>
      <c r="K219" s="299">
        <v>653</v>
      </c>
      <c r="L219" s="300">
        <f>L220</f>
        <v>263</v>
      </c>
    </row>
    <row r="220" spans="1:12" ht="24.75" customHeight="1" thickBot="1">
      <c r="A220" s="249" t="s">
        <v>339</v>
      </c>
      <c r="B220" s="283" t="s">
        <v>192</v>
      </c>
      <c r="C220" s="283" t="s">
        <v>644</v>
      </c>
      <c r="D220" s="283" t="s">
        <v>274</v>
      </c>
      <c r="E220" s="302"/>
      <c r="F220" s="303"/>
      <c r="G220" s="304"/>
      <c r="H220" s="304"/>
      <c r="I220" s="299">
        <f>697-44</f>
        <v>653</v>
      </c>
      <c r="J220" s="299">
        <v>424.3</v>
      </c>
      <c r="K220" s="299">
        <v>653</v>
      </c>
      <c r="L220" s="300">
        <v>263</v>
      </c>
    </row>
    <row r="221" spans="1:12" ht="13.5" thickBot="1">
      <c r="A221" s="378" t="s">
        <v>195</v>
      </c>
      <c r="B221" s="379" t="s">
        <v>196</v>
      </c>
      <c r="C221" s="379"/>
      <c r="D221" s="379"/>
      <c r="E221" s="302"/>
      <c r="F221" s="303"/>
      <c r="G221" s="304"/>
      <c r="H221" s="304"/>
      <c r="I221" s="380">
        <f>I222</f>
        <v>766</v>
      </c>
      <c r="J221" s="380">
        <f>J222</f>
        <v>448.7</v>
      </c>
      <c r="K221" s="380">
        <f>K222</f>
        <v>766</v>
      </c>
      <c r="L221" s="381">
        <f>L222</f>
        <v>577.20000000000005</v>
      </c>
    </row>
    <row r="222" spans="1:12">
      <c r="A222" s="383" t="s">
        <v>198</v>
      </c>
      <c r="B222" s="347" t="s">
        <v>197</v>
      </c>
      <c r="C222" s="347"/>
      <c r="D222" s="347"/>
      <c r="E222" s="401"/>
      <c r="F222" s="402"/>
      <c r="G222" s="403"/>
      <c r="H222" s="403"/>
      <c r="I222" s="350">
        <f>I223+I226</f>
        <v>766</v>
      </c>
      <c r="J222" s="350">
        <f>J223+J226</f>
        <v>448.7</v>
      </c>
      <c r="K222" s="350">
        <f>K223+K226</f>
        <v>766</v>
      </c>
      <c r="L222" s="351">
        <f>L223+L226</f>
        <v>577.20000000000005</v>
      </c>
    </row>
    <row r="223" spans="1:12" ht="36">
      <c r="A223" s="400" t="s">
        <v>301</v>
      </c>
      <c r="B223" s="348" t="s">
        <v>197</v>
      </c>
      <c r="C223" s="348" t="s">
        <v>646</v>
      </c>
      <c r="D223" s="348"/>
      <c r="E223" s="401"/>
      <c r="F223" s="402"/>
      <c r="G223" s="403"/>
      <c r="H223" s="403"/>
      <c r="I223" s="354">
        <f>I225</f>
        <v>653.9</v>
      </c>
      <c r="J223" s="354">
        <f>J225</f>
        <v>388.9</v>
      </c>
      <c r="K223" s="354">
        <f>K225</f>
        <v>653.9</v>
      </c>
      <c r="L223" s="355">
        <f>L225</f>
        <v>577.20000000000005</v>
      </c>
    </row>
    <row r="224" spans="1:12" ht="27" customHeight="1">
      <c r="A224" s="258" t="s">
        <v>377</v>
      </c>
      <c r="B224" s="250" t="s">
        <v>197</v>
      </c>
      <c r="C224" s="250" t="s">
        <v>646</v>
      </c>
      <c r="D224" s="283" t="s">
        <v>376</v>
      </c>
      <c r="E224" s="302"/>
      <c r="F224" s="303"/>
      <c r="G224" s="304"/>
      <c r="H224" s="304"/>
      <c r="I224" s="252">
        <v>653.9</v>
      </c>
      <c r="J224" s="252">
        <v>388.9</v>
      </c>
      <c r="K224" s="252">
        <v>653.9</v>
      </c>
      <c r="L224" s="255">
        <f>L225</f>
        <v>577.20000000000005</v>
      </c>
    </row>
    <row r="225" spans="1:18" ht="29.25" customHeight="1" thickBot="1">
      <c r="A225" s="249" t="s">
        <v>339</v>
      </c>
      <c r="B225" s="250" t="s">
        <v>197</v>
      </c>
      <c r="C225" s="250" t="s">
        <v>646</v>
      </c>
      <c r="D225" s="283" t="s">
        <v>274</v>
      </c>
      <c r="E225" s="302"/>
      <c r="F225" s="303"/>
      <c r="G225" s="304"/>
      <c r="H225" s="304"/>
      <c r="I225" s="252">
        <v>653.9</v>
      </c>
      <c r="J225" s="252">
        <v>388.9</v>
      </c>
      <c r="K225" s="252">
        <v>653.9</v>
      </c>
      <c r="L225" s="255">
        <f>364.2+3+210</f>
        <v>577.20000000000005</v>
      </c>
    </row>
    <row r="226" spans="1:18" ht="24" hidden="1">
      <c r="A226" s="405" t="s">
        <v>303</v>
      </c>
      <c r="B226" s="348" t="s">
        <v>197</v>
      </c>
      <c r="C226" s="348" t="s">
        <v>647</v>
      </c>
      <c r="D226" s="348"/>
      <c r="E226" s="401"/>
      <c r="F226" s="402"/>
      <c r="G226" s="403"/>
      <c r="H226" s="403"/>
      <c r="I226" s="406">
        <f>I228</f>
        <v>112.1</v>
      </c>
      <c r="J226" s="406">
        <f>J228</f>
        <v>59.8</v>
      </c>
      <c r="K226" s="406">
        <f>K228</f>
        <v>112.1</v>
      </c>
      <c r="L226" s="407">
        <f>L228</f>
        <v>0</v>
      </c>
    </row>
    <row r="227" spans="1:18" ht="36" hidden="1" customHeight="1">
      <c r="A227" s="258" t="s">
        <v>377</v>
      </c>
      <c r="B227" s="283" t="s">
        <v>197</v>
      </c>
      <c r="C227" s="250" t="s">
        <v>647</v>
      </c>
      <c r="D227" s="283" t="s">
        <v>376</v>
      </c>
      <c r="E227" s="302"/>
      <c r="F227" s="303"/>
      <c r="G227" s="304"/>
      <c r="H227" s="304"/>
      <c r="I227" s="299">
        <v>112.1</v>
      </c>
      <c r="J227" s="299">
        <v>59.8</v>
      </c>
      <c r="K227" s="299">
        <v>112.1</v>
      </c>
      <c r="L227" s="300">
        <f>L228</f>
        <v>0</v>
      </c>
    </row>
    <row r="228" spans="1:18" ht="28.5" hidden="1" customHeight="1" thickBot="1">
      <c r="A228" s="249" t="s">
        <v>339</v>
      </c>
      <c r="B228" s="283" t="s">
        <v>197</v>
      </c>
      <c r="C228" s="250" t="s">
        <v>647</v>
      </c>
      <c r="D228" s="283" t="s">
        <v>274</v>
      </c>
      <c r="E228" s="302"/>
      <c r="F228" s="303"/>
      <c r="G228" s="304"/>
      <c r="H228" s="304"/>
      <c r="I228" s="299">
        <v>112.1</v>
      </c>
      <c r="J228" s="299">
        <v>59.8</v>
      </c>
      <c r="K228" s="299">
        <v>112.1</v>
      </c>
      <c r="L228" s="300">
        <v>0</v>
      </c>
    </row>
    <row r="229" spans="1:18" ht="15" thickBot="1">
      <c r="A229" s="412" t="s">
        <v>36</v>
      </c>
      <c r="B229" s="413"/>
      <c r="C229" s="413"/>
      <c r="D229" s="413"/>
      <c r="E229" s="309"/>
      <c r="F229" s="310"/>
      <c r="G229" s="311"/>
      <c r="H229" s="311"/>
      <c r="I229" s="414" t="e">
        <f>#REF!+#REF!</f>
        <v>#REF!</v>
      </c>
      <c r="J229" s="414" t="e">
        <f>#REF!+#REF!</f>
        <v>#REF!</v>
      </c>
      <c r="K229" s="414" t="e">
        <f>#REF!+#REF!</f>
        <v>#REF!</v>
      </c>
      <c r="L229" s="415">
        <f>L221+L216+L188+L179+L165+L110+L96+L10+L86</f>
        <v>106078.30000000002</v>
      </c>
      <c r="R229" s="322"/>
    </row>
    <row r="231" spans="1:18">
      <c r="L231" s="322"/>
    </row>
    <row r="232" spans="1:18">
      <c r="L232" s="108"/>
    </row>
    <row r="234" spans="1:18">
      <c r="L234" s="116"/>
    </row>
  </sheetData>
  <mergeCells count="1">
    <mergeCell ref="A6:L7"/>
  </mergeCells>
  <pageMargins left="0.70866141732283472" right="0.70866141732283472" top="0.74803149606299213" bottom="0.74803149606299213" header="0.31496062992125984" footer="0.31496062992125984"/>
  <pageSetup paperSize="9" scale="85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7"/>
  <sheetViews>
    <sheetView topLeftCell="A219" workbookViewId="0">
      <selection activeCell="N143" sqref="N143"/>
    </sheetView>
  </sheetViews>
  <sheetFormatPr defaultRowHeight="12.75"/>
  <cols>
    <col min="1" max="1" width="9.140625" style="9" customWidth="1"/>
    <col min="2" max="2" width="46.140625" style="8" customWidth="1"/>
    <col min="3" max="3" width="9.42578125" style="8" customWidth="1"/>
    <col min="4" max="4" width="14.28515625" style="9" customWidth="1"/>
    <col min="5" max="5" width="11.5703125" style="8" customWidth="1"/>
    <col min="6" max="6" width="11" style="8" customWidth="1"/>
    <col min="7" max="7" width="0.140625" style="9" hidden="1" customWidth="1"/>
    <col min="8" max="8" width="8.140625" style="10" hidden="1" customWidth="1"/>
    <col min="9" max="9" width="8" style="115" hidden="1" customWidth="1"/>
    <col min="10" max="10" width="5.140625" style="115" hidden="1" customWidth="1"/>
    <col min="11" max="11" width="11.7109375" style="115" hidden="1" customWidth="1"/>
    <col min="12" max="12" width="11" style="115" hidden="1" customWidth="1"/>
    <col min="13" max="13" width="12.5703125" style="115" hidden="1" customWidth="1"/>
    <col min="14" max="14" width="14" style="115" customWidth="1"/>
    <col min="15" max="23" width="0" style="115" hidden="1" customWidth="1"/>
    <col min="24" max="24" width="11.28515625" style="115" customWidth="1"/>
    <col min="25" max="25" width="9.85546875" style="115" bestFit="1" customWidth="1"/>
    <col min="26" max="16384" width="9.140625" style="115"/>
  </cols>
  <sheetData>
    <row r="1" spans="1:15" ht="15.75">
      <c r="A1" s="231" t="s">
        <v>683</v>
      </c>
      <c r="B1" s="232"/>
      <c r="C1" s="232"/>
      <c r="D1" s="422"/>
      <c r="E1" s="232"/>
      <c r="F1" s="232"/>
      <c r="G1" s="232"/>
      <c r="H1" s="233"/>
      <c r="I1" s="117"/>
      <c r="J1" s="117"/>
      <c r="K1" s="117"/>
      <c r="L1" s="117"/>
      <c r="M1" s="117"/>
      <c r="N1" s="234" t="s">
        <v>665</v>
      </c>
    </row>
    <row r="2" spans="1:15">
      <c r="A2" s="235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3"/>
      <c r="M2" s="123"/>
      <c r="N2" s="484" t="s">
        <v>682</v>
      </c>
    </row>
    <row r="3" spans="1:15">
      <c r="A3" s="235"/>
      <c r="B3" s="117"/>
      <c r="C3" s="117"/>
      <c r="D3" s="117"/>
      <c r="E3" s="117"/>
      <c r="F3" s="117"/>
      <c r="G3" s="236"/>
      <c r="H3" s="117"/>
      <c r="I3" s="117"/>
      <c r="J3" s="117"/>
      <c r="K3" s="117"/>
      <c r="L3" s="236"/>
      <c r="M3" s="117"/>
      <c r="N3" s="123" t="s">
        <v>684</v>
      </c>
    </row>
    <row r="4" spans="1:15">
      <c r="A4" s="235"/>
      <c r="B4" s="117"/>
      <c r="C4" s="11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237" t="s">
        <v>685</v>
      </c>
    </row>
    <row r="5" spans="1:15">
      <c r="A5" s="235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237"/>
    </row>
    <row r="6" spans="1:15">
      <c r="A6" s="519" t="s">
        <v>333</v>
      </c>
      <c r="B6" s="519"/>
      <c r="C6" s="519" t="s">
        <v>222</v>
      </c>
      <c r="D6" s="519"/>
      <c r="E6" s="519"/>
      <c r="F6" s="519"/>
      <c r="G6" s="519"/>
      <c r="H6" s="519"/>
      <c r="I6" s="519"/>
      <c r="J6" s="519"/>
      <c r="K6" s="519"/>
      <c r="L6" s="117"/>
      <c r="M6" s="117"/>
      <c r="N6" s="117"/>
    </row>
    <row r="7" spans="1:15">
      <c r="A7" s="519" t="s">
        <v>678</v>
      </c>
      <c r="B7" s="519"/>
      <c r="C7" s="519"/>
      <c r="D7" s="519"/>
      <c r="E7" s="519"/>
      <c r="F7" s="519"/>
      <c r="G7" s="519"/>
      <c r="H7" s="519"/>
      <c r="I7" s="117"/>
      <c r="J7" s="117"/>
      <c r="K7" s="117"/>
      <c r="L7" s="117"/>
      <c r="M7" s="117"/>
      <c r="N7" s="117"/>
    </row>
    <row r="8" spans="1:15" ht="13.5" thickBot="1">
      <c r="A8" s="238"/>
      <c r="B8" s="239"/>
      <c r="C8" s="239"/>
      <c r="D8" s="238"/>
      <c r="E8" s="238"/>
      <c r="F8" s="240"/>
      <c r="G8" s="240"/>
      <c r="H8" s="241"/>
      <c r="I8" s="117"/>
      <c r="J8" s="117"/>
      <c r="K8" s="117"/>
      <c r="L8" s="117"/>
      <c r="M8" s="117"/>
      <c r="N8" s="117"/>
    </row>
    <row r="9" spans="1:15" ht="85.5" customHeight="1" thickBot="1">
      <c r="A9" s="242" t="s">
        <v>92</v>
      </c>
      <c r="B9" s="243" t="s">
        <v>25</v>
      </c>
      <c r="C9" s="244" t="s">
        <v>139</v>
      </c>
      <c r="D9" s="244" t="s">
        <v>26</v>
      </c>
      <c r="E9" s="244" t="s">
        <v>15</v>
      </c>
      <c r="F9" s="244" t="s">
        <v>27</v>
      </c>
      <c r="G9" s="244" t="s">
        <v>28</v>
      </c>
      <c r="H9" s="245" t="s">
        <v>223</v>
      </c>
      <c r="I9" s="246" t="s">
        <v>224</v>
      </c>
      <c r="J9" s="246" t="s">
        <v>220</v>
      </c>
      <c r="K9" s="245" t="s">
        <v>266</v>
      </c>
      <c r="L9" s="246" t="s">
        <v>330</v>
      </c>
      <c r="M9" s="246" t="s">
        <v>267</v>
      </c>
      <c r="N9" s="247" t="s">
        <v>331</v>
      </c>
    </row>
    <row r="10" spans="1:15" ht="36.75" thickBot="1">
      <c r="A10" s="339" t="s">
        <v>2</v>
      </c>
      <c r="B10" s="340" t="s">
        <v>174</v>
      </c>
      <c r="C10" s="341" t="s">
        <v>157</v>
      </c>
      <c r="D10" s="341"/>
      <c r="E10" s="341"/>
      <c r="F10" s="341"/>
      <c r="G10" s="341"/>
      <c r="H10" s="342" t="e">
        <f>H13+H16</f>
        <v>#REF!</v>
      </c>
      <c r="I10" s="342" t="e">
        <f>I13+I16</f>
        <v>#REF!</v>
      </c>
      <c r="J10" s="342" t="e">
        <f>J13+J16</f>
        <v>#REF!</v>
      </c>
      <c r="K10" s="343" t="e">
        <f>K11+K16</f>
        <v>#REF!</v>
      </c>
      <c r="L10" s="343" t="e">
        <f>L11+L16</f>
        <v>#REF!</v>
      </c>
      <c r="M10" s="343" t="e">
        <f>M11+M16</f>
        <v>#REF!</v>
      </c>
      <c r="N10" s="344">
        <f>N11</f>
        <v>5465.1999999999989</v>
      </c>
    </row>
    <row r="11" spans="1:15">
      <c r="A11" s="345" t="s">
        <v>164</v>
      </c>
      <c r="B11" s="346" t="s">
        <v>74</v>
      </c>
      <c r="C11" s="347" t="s">
        <v>157</v>
      </c>
      <c r="D11" s="347" t="s">
        <v>14</v>
      </c>
      <c r="E11" s="347"/>
      <c r="F11" s="347"/>
      <c r="G11" s="348"/>
      <c r="H11" s="349" t="e">
        <f>H13+H16+#REF!</f>
        <v>#REF!</v>
      </c>
      <c r="I11" s="349" t="e">
        <f>I13+I16</f>
        <v>#REF!</v>
      </c>
      <c r="J11" s="349" t="e">
        <f>J13+J16</f>
        <v>#REF!</v>
      </c>
      <c r="K11" s="350" t="e">
        <f>K13+K42+#REF!</f>
        <v>#REF!</v>
      </c>
      <c r="L11" s="350" t="e">
        <f>L13+L42+#REF!</f>
        <v>#REF!</v>
      </c>
      <c r="M11" s="350" t="e">
        <f>M13+M42+#REF!</f>
        <v>#REF!</v>
      </c>
      <c r="N11" s="351">
        <f>N13+N16</f>
        <v>5465.1999999999989</v>
      </c>
    </row>
    <row r="12" spans="1:15" ht="41.25" customHeight="1">
      <c r="A12" s="345" t="s">
        <v>62</v>
      </c>
      <c r="B12" s="346" t="s">
        <v>345</v>
      </c>
      <c r="C12" s="347" t="s">
        <v>157</v>
      </c>
      <c r="D12" s="347" t="s">
        <v>43</v>
      </c>
      <c r="E12" s="347"/>
      <c r="F12" s="347"/>
      <c r="G12" s="348"/>
      <c r="H12" s="349"/>
      <c r="I12" s="349"/>
      <c r="J12" s="349"/>
      <c r="K12" s="350"/>
      <c r="L12" s="350"/>
      <c r="M12" s="350"/>
      <c r="N12" s="351">
        <f>N13</f>
        <v>1070.9000000000001</v>
      </c>
    </row>
    <row r="13" spans="1:15">
      <c r="A13" s="352" t="s">
        <v>45</v>
      </c>
      <c r="B13" s="353" t="s">
        <v>158</v>
      </c>
      <c r="C13" s="348" t="s">
        <v>157</v>
      </c>
      <c r="D13" s="348" t="s">
        <v>43</v>
      </c>
      <c r="E13" s="348" t="s">
        <v>606</v>
      </c>
      <c r="F13" s="348"/>
      <c r="G13" s="348"/>
      <c r="H13" s="349">
        <f t="shared" ref="H13:M13" si="0">H15</f>
        <v>753.2</v>
      </c>
      <c r="I13" s="349">
        <f t="shared" si="0"/>
        <v>530.70000000000005</v>
      </c>
      <c r="J13" s="349">
        <f t="shared" si="0"/>
        <v>753.2</v>
      </c>
      <c r="K13" s="354">
        <f t="shared" si="0"/>
        <v>918.9</v>
      </c>
      <c r="L13" s="354">
        <f t="shared" si="0"/>
        <v>606.1</v>
      </c>
      <c r="M13" s="354">
        <f t="shared" si="0"/>
        <v>918.9</v>
      </c>
      <c r="N13" s="355">
        <f>N14</f>
        <v>1070.9000000000001</v>
      </c>
    </row>
    <row r="14" spans="1:15" ht="56.25" customHeight="1">
      <c r="A14" s="248" t="s">
        <v>44</v>
      </c>
      <c r="B14" s="249" t="s">
        <v>372</v>
      </c>
      <c r="C14" s="250" t="s">
        <v>157</v>
      </c>
      <c r="D14" s="250" t="s">
        <v>43</v>
      </c>
      <c r="E14" s="250" t="s">
        <v>606</v>
      </c>
      <c r="F14" s="250" t="s">
        <v>370</v>
      </c>
      <c r="G14" s="250"/>
      <c r="H14" s="251" t="e">
        <f>[2]роспись!H9</f>
        <v>#REF!</v>
      </c>
      <c r="I14" s="251">
        <v>530.70000000000005</v>
      </c>
      <c r="J14" s="251">
        <v>753.2</v>
      </c>
      <c r="K14" s="252">
        <v>918.9</v>
      </c>
      <c r="L14" s="253">
        <v>606.1</v>
      </c>
      <c r="M14" s="254">
        <v>918.9</v>
      </c>
      <c r="N14" s="255">
        <f>N15</f>
        <v>1070.9000000000001</v>
      </c>
      <c r="O14" s="322"/>
    </row>
    <row r="15" spans="1:15" ht="26.25" customHeight="1">
      <c r="A15" s="248" t="s">
        <v>378</v>
      </c>
      <c r="B15" s="249" t="s">
        <v>373</v>
      </c>
      <c r="C15" s="250" t="s">
        <v>157</v>
      </c>
      <c r="D15" s="250" t="s">
        <v>43</v>
      </c>
      <c r="E15" s="250" t="s">
        <v>606</v>
      </c>
      <c r="F15" s="250" t="s">
        <v>371</v>
      </c>
      <c r="G15" s="250"/>
      <c r="H15" s="251">
        <f>[2]роспись!H10</f>
        <v>753.2</v>
      </c>
      <c r="I15" s="251">
        <v>530.70000000000005</v>
      </c>
      <c r="J15" s="251">
        <v>753.2</v>
      </c>
      <c r="K15" s="252">
        <v>918.9</v>
      </c>
      <c r="L15" s="253">
        <v>606.1</v>
      </c>
      <c r="M15" s="254">
        <v>918.9</v>
      </c>
      <c r="N15" s="255">
        <v>1070.9000000000001</v>
      </c>
    </row>
    <row r="16" spans="1:15" ht="45" customHeight="1">
      <c r="A16" s="352" t="s">
        <v>3</v>
      </c>
      <c r="B16" s="353" t="s">
        <v>218</v>
      </c>
      <c r="C16" s="348" t="s">
        <v>157</v>
      </c>
      <c r="D16" s="348" t="s">
        <v>29</v>
      </c>
      <c r="E16" s="348"/>
      <c r="F16" s="348"/>
      <c r="G16" s="348"/>
      <c r="H16" s="349" t="e">
        <f>H32</f>
        <v>#REF!</v>
      </c>
      <c r="I16" s="349" t="e">
        <f>I32</f>
        <v>#REF!</v>
      </c>
      <c r="J16" s="349" t="e">
        <f>J32</f>
        <v>#REF!</v>
      </c>
      <c r="K16" s="354" t="e">
        <f>K32+K18</f>
        <v>#REF!</v>
      </c>
      <c r="L16" s="354" t="e">
        <f>L32+L18</f>
        <v>#REF!</v>
      </c>
      <c r="M16" s="354" t="e">
        <f>M32+M18</f>
        <v>#REF!</v>
      </c>
      <c r="N16" s="355">
        <f>N17</f>
        <v>4394.2999999999993</v>
      </c>
    </row>
    <row r="17" spans="1:25" ht="30" customHeight="1">
      <c r="A17" s="352" t="s">
        <v>179</v>
      </c>
      <c r="B17" s="356" t="s">
        <v>655</v>
      </c>
      <c r="C17" s="357" t="s">
        <v>157</v>
      </c>
      <c r="D17" s="357" t="s">
        <v>29</v>
      </c>
      <c r="E17" s="348" t="s">
        <v>607</v>
      </c>
      <c r="F17" s="357"/>
      <c r="G17" s="348"/>
      <c r="H17" s="349" t="e">
        <f>#REF!</f>
        <v>#REF!</v>
      </c>
      <c r="I17" s="349" t="e">
        <f>#REF!</f>
        <v>#REF!</v>
      </c>
      <c r="J17" s="349" t="e">
        <f>#REF!</f>
        <v>#REF!</v>
      </c>
      <c r="K17" s="354" t="e">
        <f>#REF!</f>
        <v>#REF!</v>
      </c>
      <c r="L17" s="354" t="e">
        <f>#REF!</f>
        <v>#REF!</v>
      </c>
      <c r="M17" s="354" t="e">
        <f>#REF!</f>
        <v>#REF!</v>
      </c>
      <c r="N17" s="355">
        <f>N32+N18</f>
        <v>4394.2999999999993</v>
      </c>
      <c r="Y17" s="322"/>
    </row>
    <row r="18" spans="1:25" ht="30" customHeight="1">
      <c r="A18" s="352" t="s">
        <v>181</v>
      </c>
      <c r="B18" s="353" t="s">
        <v>269</v>
      </c>
      <c r="C18" s="348" t="s">
        <v>157</v>
      </c>
      <c r="D18" s="348" t="s">
        <v>29</v>
      </c>
      <c r="E18" s="348" t="s">
        <v>649</v>
      </c>
      <c r="F18" s="348"/>
      <c r="G18" s="348"/>
      <c r="H18" s="349"/>
      <c r="I18" s="349"/>
      <c r="J18" s="349"/>
      <c r="K18" s="354">
        <f>K20+K21</f>
        <v>536.4</v>
      </c>
      <c r="L18" s="354">
        <f>L20+L21</f>
        <v>347.6</v>
      </c>
      <c r="M18" s="354">
        <f>M20+M21</f>
        <v>536.6</v>
      </c>
      <c r="N18" s="355">
        <f>N20+N23</f>
        <v>4253.8999999999996</v>
      </c>
    </row>
    <row r="19" spans="1:25" ht="48">
      <c r="A19" s="248" t="s">
        <v>389</v>
      </c>
      <c r="B19" s="257" t="s">
        <v>374</v>
      </c>
      <c r="C19" s="250" t="s">
        <v>157</v>
      </c>
      <c r="D19" s="250" t="s">
        <v>29</v>
      </c>
      <c r="E19" s="250" t="s">
        <v>649</v>
      </c>
      <c r="F19" s="250" t="s">
        <v>370</v>
      </c>
      <c r="G19" s="250"/>
      <c r="H19" s="251"/>
      <c r="I19" s="251"/>
      <c r="J19" s="251"/>
      <c r="K19" s="299">
        <v>519.5</v>
      </c>
      <c r="L19" s="265">
        <v>330.8</v>
      </c>
      <c r="M19" s="266">
        <v>519.70000000000005</v>
      </c>
      <c r="N19" s="300">
        <f>N20</f>
        <v>1357.5</v>
      </c>
    </row>
    <row r="20" spans="1:25" ht="28.5" customHeight="1">
      <c r="A20" s="248" t="s">
        <v>656</v>
      </c>
      <c r="B20" s="257" t="s">
        <v>375</v>
      </c>
      <c r="C20" s="250" t="s">
        <v>157</v>
      </c>
      <c r="D20" s="250" t="s">
        <v>29</v>
      </c>
      <c r="E20" s="250" t="s">
        <v>649</v>
      </c>
      <c r="F20" s="250" t="s">
        <v>371</v>
      </c>
      <c r="G20" s="250"/>
      <c r="H20" s="251"/>
      <c r="I20" s="251"/>
      <c r="J20" s="251"/>
      <c r="K20" s="299">
        <v>519.5</v>
      </c>
      <c r="L20" s="265">
        <v>330.8</v>
      </c>
      <c r="M20" s="266">
        <v>519.70000000000005</v>
      </c>
      <c r="N20" s="300">
        <v>1357.5</v>
      </c>
    </row>
    <row r="21" spans="1:25" ht="24.75" hidden="1" customHeight="1" thickBot="1">
      <c r="A21" s="352" t="s">
        <v>270</v>
      </c>
      <c r="B21" s="249" t="s">
        <v>271</v>
      </c>
      <c r="C21" s="250" t="s">
        <v>157</v>
      </c>
      <c r="D21" s="250" t="s">
        <v>29</v>
      </c>
      <c r="E21" s="250" t="s">
        <v>607</v>
      </c>
      <c r="F21" s="250" t="s">
        <v>272</v>
      </c>
      <c r="G21" s="341"/>
      <c r="H21" s="342" t="e">
        <f>H35+H71+H89+H108+H120+H139+H158+H164</f>
        <v>#REF!</v>
      </c>
      <c r="I21" s="342" t="e">
        <f>I35+I71+I89+I108+I120+I139+I158+I164</f>
        <v>#REF!</v>
      </c>
      <c r="J21" s="342" t="e">
        <f>J35+J71+J89+J108+J120+J139+J158+J164</f>
        <v>#REF!</v>
      </c>
      <c r="K21" s="299">
        <v>16.899999999999999</v>
      </c>
      <c r="L21" s="299">
        <v>16.8</v>
      </c>
      <c r="M21" s="299">
        <v>16.899999999999999</v>
      </c>
      <c r="N21" s="300"/>
    </row>
    <row r="22" spans="1:25" ht="35.25" customHeight="1">
      <c r="A22" s="248" t="s">
        <v>657</v>
      </c>
      <c r="B22" s="258" t="s">
        <v>377</v>
      </c>
      <c r="C22" s="250" t="s">
        <v>157</v>
      </c>
      <c r="D22" s="250" t="s">
        <v>29</v>
      </c>
      <c r="E22" s="250" t="s">
        <v>649</v>
      </c>
      <c r="F22" s="250" t="s">
        <v>376</v>
      </c>
      <c r="G22" s="250"/>
      <c r="H22" s="251"/>
      <c r="I22" s="251"/>
      <c r="J22" s="251"/>
      <c r="K22" s="299">
        <v>519.5</v>
      </c>
      <c r="L22" s="265">
        <v>330.8</v>
      </c>
      <c r="M22" s="266">
        <v>519.70000000000005</v>
      </c>
      <c r="N22" s="300">
        <f>N23</f>
        <v>2896.4</v>
      </c>
    </row>
    <row r="23" spans="1:25" ht="36">
      <c r="A23" s="248" t="s">
        <v>658</v>
      </c>
      <c r="B23" s="249" t="s">
        <v>339</v>
      </c>
      <c r="C23" s="250" t="s">
        <v>157</v>
      </c>
      <c r="D23" s="250" t="s">
        <v>29</v>
      </c>
      <c r="E23" s="250" t="s">
        <v>649</v>
      </c>
      <c r="F23" s="250" t="s">
        <v>274</v>
      </c>
      <c r="G23" s="250"/>
      <c r="H23" s="251"/>
      <c r="I23" s="251"/>
      <c r="J23" s="251"/>
      <c r="K23" s="299">
        <v>519.5</v>
      </c>
      <c r="L23" s="265">
        <v>330.8</v>
      </c>
      <c r="M23" s="266">
        <v>519.70000000000005</v>
      </c>
      <c r="N23" s="300">
        <v>2896.4</v>
      </c>
    </row>
    <row r="24" spans="1:25" ht="14.25" hidden="1" customHeight="1" thickBot="1">
      <c r="A24" s="339" t="s">
        <v>47</v>
      </c>
      <c r="B24" s="340" t="s">
        <v>411</v>
      </c>
      <c r="C24" s="341" t="s">
        <v>336</v>
      </c>
      <c r="D24" s="341"/>
      <c r="E24" s="341"/>
      <c r="F24" s="341"/>
      <c r="G24" s="347"/>
      <c r="H24" s="358" t="e">
        <f>H25+#REF!+#REF!</f>
        <v>#REF!</v>
      </c>
      <c r="I24" s="358" t="e">
        <f>I25+#REF!+#REF!</f>
        <v>#REF!</v>
      </c>
      <c r="J24" s="358" t="e">
        <f>J25+#REF!+#REF!</f>
        <v>#REF!</v>
      </c>
      <c r="K24" s="343" t="e">
        <f>K25+K114+K140+K182+K196+K205+K233+K238+K132</f>
        <v>#REF!</v>
      </c>
      <c r="L24" s="343" t="e">
        <f>L25+L114+L140+L182+L196+L205+L233+L238+L132</f>
        <v>#REF!</v>
      </c>
      <c r="M24" s="343" t="e">
        <f>M25+M114+M140+M182+M196+M205+M233+M238+M132</f>
        <v>#REF!</v>
      </c>
      <c r="N24" s="344">
        <v>0</v>
      </c>
    </row>
    <row r="25" spans="1:25" ht="24.75" hidden="1" customHeight="1">
      <c r="A25" s="345" t="s">
        <v>164</v>
      </c>
      <c r="B25" s="346" t="s">
        <v>74</v>
      </c>
      <c r="C25" s="347" t="s">
        <v>336</v>
      </c>
      <c r="D25" s="347" t="s">
        <v>14</v>
      </c>
      <c r="E25" s="347"/>
      <c r="F25" s="347"/>
      <c r="G25" s="348"/>
      <c r="H25" s="349" t="e">
        <f>H26+H35+H39</f>
        <v>#REF!</v>
      </c>
      <c r="I25" s="349" t="e">
        <f>I26+I35</f>
        <v>#REF!</v>
      </c>
      <c r="J25" s="349" t="e">
        <f>J26+J35</f>
        <v>#REF!</v>
      </c>
      <c r="K25" s="350" t="e">
        <f>K26+K45+K51</f>
        <v>#REF!</v>
      </c>
      <c r="L25" s="350" t="e">
        <f>L26+L45+L51</f>
        <v>#REF!</v>
      </c>
      <c r="M25" s="350" t="e">
        <f>M26+M45+M51</f>
        <v>#REF!</v>
      </c>
      <c r="N25" s="351">
        <v>0</v>
      </c>
    </row>
    <row r="26" spans="1:25" ht="21.75" hidden="1" customHeight="1">
      <c r="A26" s="359" t="s">
        <v>45</v>
      </c>
      <c r="B26" s="360" t="s">
        <v>337</v>
      </c>
      <c r="C26" s="361" t="s">
        <v>336</v>
      </c>
      <c r="D26" s="361" t="s">
        <v>328</v>
      </c>
      <c r="E26" s="361"/>
      <c r="F26" s="361"/>
      <c r="G26" s="348"/>
      <c r="H26" s="362"/>
      <c r="I26" s="362"/>
      <c r="J26" s="362"/>
      <c r="K26" s="354"/>
      <c r="L26" s="363"/>
      <c r="M26" s="363"/>
      <c r="N26" s="355">
        <f>N27</f>
        <v>0</v>
      </c>
    </row>
    <row r="27" spans="1:25" ht="27.75" hidden="1" customHeight="1">
      <c r="A27" s="352" t="s">
        <v>44</v>
      </c>
      <c r="B27" s="353" t="s">
        <v>412</v>
      </c>
      <c r="C27" s="348" t="s">
        <v>336</v>
      </c>
      <c r="D27" s="348" t="s">
        <v>328</v>
      </c>
      <c r="E27" s="348" t="s">
        <v>413</v>
      </c>
      <c r="F27" s="348"/>
      <c r="G27" s="348"/>
      <c r="H27" s="349" t="e">
        <f t="shared" ref="H27:M27" si="1">H35</f>
        <v>#REF!</v>
      </c>
      <c r="I27" s="349" t="e">
        <f t="shared" si="1"/>
        <v>#REF!</v>
      </c>
      <c r="J27" s="349" t="e">
        <f t="shared" si="1"/>
        <v>#REF!</v>
      </c>
      <c r="K27" s="354" t="e">
        <f t="shared" si="1"/>
        <v>#REF!</v>
      </c>
      <c r="L27" s="354" t="e">
        <f t="shared" si="1"/>
        <v>#REF!</v>
      </c>
      <c r="M27" s="354" t="e">
        <f t="shared" si="1"/>
        <v>#REF!</v>
      </c>
      <c r="N27" s="355">
        <f>N28+N30</f>
        <v>0</v>
      </c>
    </row>
    <row r="28" spans="1:25" ht="29.25" hidden="1" customHeight="1">
      <c r="A28" s="260" t="s">
        <v>378</v>
      </c>
      <c r="B28" s="249" t="s">
        <v>372</v>
      </c>
      <c r="C28" s="259" t="s">
        <v>336</v>
      </c>
      <c r="D28" s="259" t="s">
        <v>328</v>
      </c>
      <c r="E28" s="259" t="s">
        <v>329</v>
      </c>
      <c r="F28" s="259" t="s">
        <v>370</v>
      </c>
      <c r="G28" s="348"/>
      <c r="H28" s="362"/>
      <c r="I28" s="362"/>
      <c r="J28" s="362"/>
      <c r="K28" s="252"/>
      <c r="L28" s="364"/>
      <c r="M28" s="364"/>
      <c r="N28" s="255">
        <f>N29</f>
        <v>0</v>
      </c>
    </row>
    <row r="29" spans="1:25" ht="22.5" hidden="1" customHeight="1">
      <c r="A29" s="260" t="s">
        <v>415</v>
      </c>
      <c r="B29" s="249" t="s">
        <v>373</v>
      </c>
      <c r="C29" s="259" t="s">
        <v>336</v>
      </c>
      <c r="D29" s="259" t="s">
        <v>328</v>
      </c>
      <c r="E29" s="259" t="s">
        <v>329</v>
      </c>
      <c r="F29" s="259" t="s">
        <v>371</v>
      </c>
      <c r="G29" s="348"/>
      <c r="H29" s="362"/>
      <c r="I29" s="362"/>
      <c r="J29" s="362"/>
      <c r="K29" s="252"/>
      <c r="L29" s="364"/>
      <c r="M29" s="364"/>
      <c r="N29" s="255">
        <v>0</v>
      </c>
    </row>
    <row r="30" spans="1:25" ht="23.25" hidden="1" customHeight="1">
      <c r="A30" s="260" t="s">
        <v>451</v>
      </c>
      <c r="B30" s="249" t="s">
        <v>414</v>
      </c>
      <c r="C30" s="259" t="s">
        <v>336</v>
      </c>
      <c r="D30" s="259" t="s">
        <v>328</v>
      </c>
      <c r="E30" s="259" t="s">
        <v>329</v>
      </c>
      <c r="F30" s="259" t="s">
        <v>376</v>
      </c>
      <c r="G30" s="348"/>
      <c r="H30" s="362"/>
      <c r="I30" s="362"/>
      <c r="J30" s="362"/>
      <c r="K30" s="252"/>
      <c r="L30" s="364"/>
      <c r="M30" s="364"/>
      <c r="N30" s="255">
        <f>N31</f>
        <v>0</v>
      </c>
    </row>
    <row r="31" spans="1:25" ht="30" hidden="1" customHeight="1" thickBot="1">
      <c r="A31" s="260" t="s">
        <v>452</v>
      </c>
      <c r="B31" s="249" t="s">
        <v>339</v>
      </c>
      <c r="C31" s="259" t="s">
        <v>336</v>
      </c>
      <c r="D31" s="259" t="s">
        <v>328</v>
      </c>
      <c r="E31" s="259" t="s">
        <v>329</v>
      </c>
      <c r="F31" s="259" t="s">
        <v>274</v>
      </c>
      <c r="G31" s="348"/>
      <c r="H31" s="362"/>
      <c r="I31" s="362"/>
      <c r="J31" s="362"/>
      <c r="K31" s="252"/>
      <c r="L31" s="364"/>
      <c r="M31" s="364"/>
      <c r="N31" s="255">
        <v>0</v>
      </c>
    </row>
    <row r="32" spans="1:25" ht="30" customHeight="1">
      <c r="A32" s="352" t="s">
        <v>552</v>
      </c>
      <c r="B32" s="356" t="s">
        <v>247</v>
      </c>
      <c r="C32" s="357" t="s">
        <v>157</v>
      </c>
      <c r="D32" s="357" t="s">
        <v>29</v>
      </c>
      <c r="E32" s="348" t="s">
        <v>650</v>
      </c>
      <c r="F32" s="357"/>
      <c r="G32" s="348"/>
      <c r="H32" s="349" t="e">
        <f>#REF!</f>
        <v>#REF!</v>
      </c>
      <c r="I32" s="349" t="e">
        <f>#REF!</f>
        <v>#REF!</v>
      </c>
      <c r="J32" s="349" t="e">
        <f>#REF!</f>
        <v>#REF!</v>
      </c>
      <c r="K32" s="354" t="e">
        <f>#REF!</f>
        <v>#REF!</v>
      </c>
      <c r="L32" s="354" t="e">
        <f>#REF!</f>
        <v>#REF!</v>
      </c>
      <c r="M32" s="354" t="e">
        <f>#REF!</f>
        <v>#REF!</v>
      </c>
      <c r="N32" s="355">
        <f>N33</f>
        <v>140.4</v>
      </c>
    </row>
    <row r="33" spans="1:25" ht="51" customHeight="1">
      <c r="A33" s="248" t="s">
        <v>659</v>
      </c>
      <c r="B33" s="249" t="s">
        <v>372</v>
      </c>
      <c r="C33" s="250" t="s">
        <v>157</v>
      </c>
      <c r="D33" s="250" t="s">
        <v>29</v>
      </c>
      <c r="E33" s="250" t="s">
        <v>650</v>
      </c>
      <c r="F33" s="250" t="s">
        <v>370</v>
      </c>
      <c r="G33" s="250"/>
      <c r="H33" s="251" t="e">
        <f>[2]роспись!H13</f>
        <v>#REF!</v>
      </c>
      <c r="I33" s="251">
        <v>530.70000000000005</v>
      </c>
      <c r="J33" s="251">
        <v>753.2</v>
      </c>
      <c r="K33" s="252">
        <v>918.9</v>
      </c>
      <c r="L33" s="253">
        <v>606.1</v>
      </c>
      <c r="M33" s="254">
        <v>918.9</v>
      </c>
      <c r="N33" s="255">
        <f>N34</f>
        <v>140.4</v>
      </c>
    </row>
    <row r="34" spans="1:25" ht="27" customHeight="1" thickBot="1">
      <c r="A34" s="248" t="s">
        <v>660</v>
      </c>
      <c r="B34" s="249" t="s">
        <v>373</v>
      </c>
      <c r="C34" s="250" t="s">
        <v>157</v>
      </c>
      <c r="D34" s="250" t="s">
        <v>29</v>
      </c>
      <c r="E34" s="250" t="s">
        <v>650</v>
      </c>
      <c r="F34" s="250" t="s">
        <v>371</v>
      </c>
      <c r="G34" s="250"/>
      <c r="H34" s="251" t="e">
        <f>[2]роспись!H14</f>
        <v>#REF!</v>
      </c>
      <c r="I34" s="251">
        <v>530.70000000000005</v>
      </c>
      <c r="J34" s="251">
        <v>753.2</v>
      </c>
      <c r="K34" s="252">
        <v>918.9</v>
      </c>
      <c r="L34" s="253">
        <v>606.1</v>
      </c>
      <c r="M34" s="254">
        <v>918.9</v>
      </c>
      <c r="N34" s="255">
        <v>140.4</v>
      </c>
    </row>
    <row r="35" spans="1:25" ht="36.75" thickBot="1">
      <c r="A35" s="339" t="s">
        <v>47</v>
      </c>
      <c r="B35" s="340" t="s">
        <v>175</v>
      </c>
      <c r="C35" s="341" t="s">
        <v>138</v>
      </c>
      <c r="D35" s="341"/>
      <c r="E35" s="341"/>
      <c r="F35" s="341"/>
      <c r="G35" s="347"/>
      <c r="H35" s="358" t="e">
        <f>H36+#REF!+#REF!</f>
        <v>#REF!</v>
      </c>
      <c r="I35" s="358" t="e">
        <f>I36+#REF!+#REF!</f>
        <v>#REF!</v>
      </c>
      <c r="J35" s="358" t="e">
        <f>J36+#REF!+#REF!</f>
        <v>#REF!</v>
      </c>
      <c r="K35" s="343" t="e">
        <f>K36+K89+K113+K168+K182+K191+K219+K224+K104</f>
        <v>#REF!</v>
      </c>
      <c r="L35" s="343" t="e">
        <f>L36+L89+L113+L168+L182+L191+L219+L224+L104</f>
        <v>#REF!</v>
      </c>
      <c r="M35" s="343" t="e">
        <f>M36+M89+M113+M168+M182+M191+M219+M224+M104</f>
        <v>#REF!</v>
      </c>
      <c r="N35" s="344">
        <f>N36+N89+N99+N113+N168+N182+N191+N219+N224</f>
        <v>100613.09999999999</v>
      </c>
    </row>
    <row r="36" spans="1:25" ht="29.25" customHeight="1">
      <c r="A36" s="345" t="s">
        <v>164</v>
      </c>
      <c r="B36" s="346" t="s">
        <v>74</v>
      </c>
      <c r="C36" s="347" t="s">
        <v>138</v>
      </c>
      <c r="D36" s="347" t="s">
        <v>14</v>
      </c>
      <c r="E36" s="347"/>
      <c r="F36" s="347"/>
      <c r="G36" s="348"/>
      <c r="H36" s="349">
        <f>H37+H41+H44</f>
        <v>8904.7000000000007</v>
      </c>
      <c r="I36" s="349">
        <f>I37+I41</f>
        <v>5717.9000000000005</v>
      </c>
      <c r="J36" s="349">
        <f>J37+J41</f>
        <v>8892</v>
      </c>
      <c r="K36" s="350" t="e">
        <f>K37+K58+K62</f>
        <v>#REF!</v>
      </c>
      <c r="L36" s="350" t="e">
        <f>L37+L58+L62</f>
        <v>#REF!</v>
      </c>
      <c r="M36" s="350" t="e">
        <f>M37+M58+M62</f>
        <v>#REF!</v>
      </c>
      <c r="N36" s="351">
        <f>N37+N58+N62</f>
        <v>21666.899999999998</v>
      </c>
      <c r="P36" s="322">
        <f>'доходы 2017'!R40</f>
        <v>808.16399999999999</v>
      </c>
      <c r="Q36" s="322"/>
      <c r="R36" s="322"/>
    </row>
    <row r="37" spans="1:25" ht="48">
      <c r="A37" s="365" t="s">
        <v>8</v>
      </c>
      <c r="B37" s="353" t="s">
        <v>273</v>
      </c>
      <c r="C37" s="348" t="s">
        <v>138</v>
      </c>
      <c r="D37" s="348" t="s">
        <v>46</v>
      </c>
      <c r="E37" s="348"/>
      <c r="F37" s="348"/>
      <c r="G37" s="250"/>
      <c r="H37" s="251">
        <f>H39</f>
        <v>812</v>
      </c>
      <c r="I37" s="251">
        <f>I39</f>
        <v>615.29999999999995</v>
      </c>
      <c r="J37" s="251">
        <f>J39</f>
        <v>812</v>
      </c>
      <c r="K37" s="354" t="e">
        <f>K39+K42+K49</f>
        <v>#REF!</v>
      </c>
      <c r="L37" s="354" t="e">
        <f>L39+L42+L49</f>
        <v>#REF!</v>
      </c>
      <c r="M37" s="354" t="e">
        <f>M39+M42+M49</f>
        <v>#REF!</v>
      </c>
      <c r="N37" s="355">
        <f>N38+N49+N52</f>
        <v>20861.3</v>
      </c>
      <c r="P37" s="322">
        <f>N37+N12+N16-N49-N52</f>
        <v>25523.9</v>
      </c>
      <c r="Y37" s="322"/>
    </row>
    <row r="38" spans="1:25" s="2" customFormat="1" ht="39.75" customHeight="1">
      <c r="A38" s="365" t="s">
        <v>45</v>
      </c>
      <c r="B38" s="353" t="s">
        <v>653</v>
      </c>
      <c r="C38" s="348" t="s">
        <v>138</v>
      </c>
      <c r="D38" s="348" t="s">
        <v>46</v>
      </c>
      <c r="E38" s="348" t="s">
        <v>608</v>
      </c>
      <c r="F38" s="348"/>
      <c r="G38" s="348"/>
      <c r="H38" s="349">
        <v>812</v>
      </c>
      <c r="I38" s="349">
        <v>615.29999999999995</v>
      </c>
      <c r="J38" s="349">
        <v>812</v>
      </c>
      <c r="K38" s="354">
        <f t="shared" ref="K38:N39" si="2">K40</f>
        <v>941.8</v>
      </c>
      <c r="L38" s="354">
        <f t="shared" si="2"/>
        <v>625.6</v>
      </c>
      <c r="M38" s="354">
        <f t="shared" si="2"/>
        <v>941.8</v>
      </c>
      <c r="N38" s="355">
        <f>N39+N42</f>
        <v>20058.7</v>
      </c>
      <c r="P38" s="119">
        <f>P35-P36</f>
        <v>-808.16399999999999</v>
      </c>
    </row>
    <row r="39" spans="1:25" ht="27.75" customHeight="1">
      <c r="A39" s="365" t="s">
        <v>45</v>
      </c>
      <c r="B39" s="353" t="s">
        <v>654</v>
      </c>
      <c r="C39" s="348" t="s">
        <v>138</v>
      </c>
      <c r="D39" s="348" t="s">
        <v>46</v>
      </c>
      <c r="E39" s="348" t="s">
        <v>651</v>
      </c>
      <c r="F39" s="348"/>
      <c r="G39" s="348"/>
      <c r="H39" s="349">
        <v>812</v>
      </c>
      <c r="I39" s="349">
        <v>615.29999999999995</v>
      </c>
      <c r="J39" s="349">
        <v>812</v>
      </c>
      <c r="K39" s="354">
        <f t="shared" si="2"/>
        <v>941.8</v>
      </c>
      <c r="L39" s="354">
        <f t="shared" si="2"/>
        <v>625.6</v>
      </c>
      <c r="M39" s="354">
        <f t="shared" si="2"/>
        <v>941.8</v>
      </c>
      <c r="N39" s="355">
        <f t="shared" si="2"/>
        <v>1102.7</v>
      </c>
      <c r="P39" s="322">
        <f>P36-P37</f>
        <v>-24715.736000000001</v>
      </c>
    </row>
    <row r="40" spans="1:25" ht="48">
      <c r="A40" s="263" t="s">
        <v>44</v>
      </c>
      <c r="B40" s="249" t="s">
        <v>374</v>
      </c>
      <c r="C40" s="250" t="s">
        <v>138</v>
      </c>
      <c r="D40" s="250" t="s">
        <v>46</v>
      </c>
      <c r="E40" s="250" t="s">
        <v>651</v>
      </c>
      <c r="F40" s="250" t="s">
        <v>370</v>
      </c>
      <c r="G40" s="250"/>
      <c r="H40" s="251">
        <f t="shared" ref="H40:J41" si="3">H41</f>
        <v>8080.0000000000009</v>
      </c>
      <c r="I40" s="251">
        <f t="shared" si="3"/>
        <v>5102.6000000000004</v>
      </c>
      <c r="J40" s="251">
        <f t="shared" si="3"/>
        <v>8080</v>
      </c>
      <c r="K40" s="252">
        <v>941.8</v>
      </c>
      <c r="L40" s="251">
        <v>625.6</v>
      </c>
      <c r="M40" s="251">
        <v>941.8</v>
      </c>
      <c r="N40" s="255">
        <f>N41</f>
        <v>1102.7</v>
      </c>
    </row>
    <row r="41" spans="1:25" ht="36" customHeight="1">
      <c r="A41" s="263" t="s">
        <v>378</v>
      </c>
      <c r="B41" s="249" t="s">
        <v>375</v>
      </c>
      <c r="C41" s="250" t="s">
        <v>138</v>
      </c>
      <c r="D41" s="250" t="s">
        <v>46</v>
      </c>
      <c r="E41" s="250" t="s">
        <v>651</v>
      </c>
      <c r="F41" s="250" t="s">
        <v>371</v>
      </c>
      <c r="G41" s="250"/>
      <c r="H41" s="251">
        <f t="shared" si="3"/>
        <v>8080.0000000000009</v>
      </c>
      <c r="I41" s="251">
        <f t="shared" si="3"/>
        <v>5102.6000000000004</v>
      </c>
      <c r="J41" s="251">
        <f t="shared" si="3"/>
        <v>8080</v>
      </c>
      <c r="K41" s="252">
        <v>941.8</v>
      </c>
      <c r="L41" s="251">
        <v>625.6</v>
      </c>
      <c r="M41" s="251">
        <v>941.8</v>
      </c>
      <c r="N41" s="255">
        <v>1102.7</v>
      </c>
      <c r="X41" s="322"/>
      <c r="Y41" s="322"/>
    </row>
    <row r="42" spans="1:25" ht="31.5" customHeight="1">
      <c r="A42" s="359" t="s">
        <v>63</v>
      </c>
      <c r="B42" s="360" t="s">
        <v>176</v>
      </c>
      <c r="C42" s="348" t="s">
        <v>138</v>
      </c>
      <c r="D42" s="348" t="s">
        <v>46</v>
      </c>
      <c r="E42" s="348" t="s">
        <v>652</v>
      </c>
      <c r="F42" s="348"/>
      <c r="G42" s="348"/>
      <c r="H42" s="349">
        <f>[2]роспись!H22</f>
        <v>8080.0000000000009</v>
      </c>
      <c r="I42" s="349">
        <v>5102.6000000000004</v>
      </c>
      <c r="J42" s="349">
        <v>8080</v>
      </c>
      <c r="K42" s="354" t="e">
        <f>K44+K46</f>
        <v>#REF!</v>
      </c>
      <c r="L42" s="354" t="e">
        <f>L44+L46</f>
        <v>#REF!</v>
      </c>
      <c r="M42" s="354" t="e">
        <f>M44+M46</f>
        <v>#REF!</v>
      </c>
      <c r="N42" s="355">
        <f>N43+N45+N47</f>
        <v>18956</v>
      </c>
    </row>
    <row r="43" spans="1:25" ht="48">
      <c r="A43" s="260" t="s">
        <v>180</v>
      </c>
      <c r="B43" s="249" t="s">
        <v>374</v>
      </c>
      <c r="C43" s="250" t="s">
        <v>138</v>
      </c>
      <c r="D43" s="250" t="s">
        <v>46</v>
      </c>
      <c r="E43" s="250" t="s">
        <v>652</v>
      </c>
      <c r="F43" s="250" t="s">
        <v>370</v>
      </c>
      <c r="G43" s="259" t="s">
        <v>77</v>
      </c>
      <c r="H43" s="261">
        <f>H44</f>
        <v>12.7</v>
      </c>
      <c r="I43" s="261">
        <f>I44</f>
        <v>0</v>
      </c>
      <c r="J43" s="261" t="str">
        <f>J44</f>
        <v>12,7</v>
      </c>
      <c r="K43" s="252">
        <v>8250.9</v>
      </c>
      <c r="L43" s="261">
        <v>5168.5</v>
      </c>
      <c r="M43" s="261">
        <v>8250.9</v>
      </c>
      <c r="N43" s="262">
        <f>N44</f>
        <v>11160.8</v>
      </c>
    </row>
    <row r="44" spans="1:25" ht="24">
      <c r="A44" s="260" t="s">
        <v>379</v>
      </c>
      <c r="B44" s="249" t="s">
        <v>375</v>
      </c>
      <c r="C44" s="250" t="s">
        <v>138</v>
      </c>
      <c r="D44" s="250" t="s">
        <v>46</v>
      </c>
      <c r="E44" s="250" t="s">
        <v>652</v>
      </c>
      <c r="F44" s="250" t="s">
        <v>371</v>
      </c>
      <c r="G44" s="259" t="s">
        <v>77</v>
      </c>
      <c r="H44" s="261">
        <f>H46</f>
        <v>12.7</v>
      </c>
      <c r="I44" s="261">
        <f>I46</f>
        <v>0</v>
      </c>
      <c r="J44" s="261" t="str">
        <f>J46</f>
        <v>12,7</v>
      </c>
      <c r="K44" s="252">
        <v>8250.9</v>
      </c>
      <c r="L44" s="261">
        <v>5168.5</v>
      </c>
      <c r="M44" s="261">
        <v>8250.9</v>
      </c>
      <c r="N44" s="262">
        <v>11160.8</v>
      </c>
    </row>
    <row r="45" spans="1:25" ht="32.25" customHeight="1">
      <c r="A45" s="260" t="s">
        <v>340</v>
      </c>
      <c r="B45" s="258" t="s">
        <v>377</v>
      </c>
      <c r="C45" s="250" t="s">
        <v>138</v>
      </c>
      <c r="D45" s="250" t="s">
        <v>46</v>
      </c>
      <c r="E45" s="250" t="s">
        <v>652</v>
      </c>
      <c r="F45" s="250" t="s">
        <v>376</v>
      </c>
      <c r="G45" s="259" t="s">
        <v>77</v>
      </c>
      <c r="H45" s="261" t="e">
        <f>[2]роспись!H36</f>
        <v>#REF!</v>
      </c>
      <c r="I45" s="261"/>
      <c r="J45" s="261" t="s">
        <v>201</v>
      </c>
      <c r="K45" s="252" t="e">
        <f>K46+#REF!</f>
        <v>#REF!</v>
      </c>
      <c r="L45" s="252" t="e">
        <f>L46+#REF!</f>
        <v>#REF!</v>
      </c>
      <c r="M45" s="252" t="e">
        <f>M46+#REF!</f>
        <v>#REF!</v>
      </c>
      <c r="N45" s="255">
        <f>N46</f>
        <v>7775.2</v>
      </c>
    </row>
    <row r="46" spans="1:25" ht="36">
      <c r="A46" s="260" t="s">
        <v>341</v>
      </c>
      <c r="B46" s="249" t="s">
        <v>339</v>
      </c>
      <c r="C46" s="250" t="s">
        <v>138</v>
      </c>
      <c r="D46" s="250" t="s">
        <v>46</v>
      </c>
      <c r="E46" s="250" t="s">
        <v>652</v>
      </c>
      <c r="F46" s="250" t="s">
        <v>274</v>
      </c>
      <c r="G46" s="259" t="s">
        <v>77</v>
      </c>
      <c r="H46" s="261">
        <f>[2]роспись!H37</f>
        <v>12.7</v>
      </c>
      <c r="I46" s="261"/>
      <c r="J46" s="261" t="s">
        <v>201</v>
      </c>
      <c r="K46" s="252" t="e">
        <f>#REF!+#REF!</f>
        <v>#REF!</v>
      </c>
      <c r="L46" s="252" t="e">
        <f>#REF!+#REF!</f>
        <v>#REF!</v>
      </c>
      <c r="M46" s="252" t="e">
        <f>#REF!+#REF!</f>
        <v>#REF!</v>
      </c>
      <c r="N46" s="255">
        <v>7775.2</v>
      </c>
    </row>
    <row r="47" spans="1:25" ht="21" customHeight="1">
      <c r="A47" s="260" t="s">
        <v>582</v>
      </c>
      <c r="B47" s="258" t="s">
        <v>382</v>
      </c>
      <c r="C47" s="417" t="s">
        <v>138</v>
      </c>
      <c r="D47" s="417" t="s">
        <v>46</v>
      </c>
      <c r="E47" s="250" t="s">
        <v>652</v>
      </c>
      <c r="F47" s="250" t="s">
        <v>381</v>
      </c>
      <c r="G47" s="259" t="s">
        <v>77</v>
      </c>
      <c r="H47" s="261" t="e">
        <f>[2]роспись!H38</f>
        <v>#REF!</v>
      </c>
      <c r="I47" s="261"/>
      <c r="J47" s="261" t="s">
        <v>201</v>
      </c>
      <c r="K47" s="252" t="e">
        <f>K48+#REF!</f>
        <v>#REF!</v>
      </c>
      <c r="L47" s="252" t="e">
        <f>L48+#REF!</f>
        <v>#REF!</v>
      </c>
      <c r="M47" s="252" t="e">
        <f>M48+#REF!</f>
        <v>#REF!</v>
      </c>
      <c r="N47" s="255">
        <f>N48</f>
        <v>20</v>
      </c>
    </row>
    <row r="48" spans="1:25" ht="20.25" customHeight="1">
      <c r="A48" s="260" t="s">
        <v>583</v>
      </c>
      <c r="B48" s="418" t="s">
        <v>584</v>
      </c>
      <c r="C48" s="417" t="s">
        <v>138</v>
      </c>
      <c r="D48" s="417" t="s">
        <v>46</v>
      </c>
      <c r="E48" s="250" t="s">
        <v>652</v>
      </c>
      <c r="F48" s="250" t="s">
        <v>383</v>
      </c>
      <c r="G48" s="259" t="s">
        <v>77</v>
      </c>
      <c r="H48" s="261" t="e">
        <f>[2]роспись!H39</f>
        <v>#REF!</v>
      </c>
      <c r="I48" s="261"/>
      <c r="J48" s="261" t="s">
        <v>201</v>
      </c>
      <c r="K48" s="252" t="e">
        <f>#REF!+#REF!</f>
        <v>#REF!</v>
      </c>
      <c r="L48" s="252" t="e">
        <f>#REF!+#REF!</f>
        <v>#REF!</v>
      </c>
      <c r="M48" s="252" t="e">
        <f>#REF!+#REF!</f>
        <v>#REF!</v>
      </c>
      <c r="N48" s="255">
        <v>20</v>
      </c>
    </row>
    <row r="49" spans="1:14" ht="51" customHeight="1">
      <c r="A49" s="359" t="s">
        <v>257</v>
      </c>
      <c r="B49" s="360" t="s">
        <v>668</v>
      </c>
      <c r="C49" s="361" t="s">
        <v>138</v>
      </c>
      <c r="D49" s="361" t="s">
        <v>46</v>
      </c>
      <c r="E49" s="361" t="s">
        <v>669</v>
      </c>
      <c r="F49" s="361"/>
      <c r="G49" s="361"/>
      <c r="H49" s="366">
        <v>50</v>
      </c>
      <c r="I49" s="349"/>
      <c r="J49" s="349"/>
      <c r="K49" s="367" t="e">
        <f>#REF!</f>
        <v>#REF!</v>
      </c>
      <c r="L49" s="367" t="e">
        <f>#REF!</f>
        <v>#REF!</v>
      </c>
      <c r="M49" s="367">
        <v>5</v>
      </c>
      <c r="N49" s="368">
        <f>N50</f>
        <v>6.5</v>
      </c>
    </row>
    <row r="50" spans="1:14" ht="25.5" customHeight="1">
      <c r="A50" s="260" t="s">
        <v>380</v>
      </c>
      <c r="B50" s="258" t="s">
        <v>377</v>
      </c>
      <c r="C50" s="250" t="s">
        <v>138</v>
      </c>
      <c r="D50" s="250" t="s">
        <v>46</v>
      </c>
      <c r="E50" s="259" t="s">
        <v>669</v>
      </c>
      <c r="F50" s="250" t="s">
        <v>376</v>
      </c>
      <c r="G50" s="259" t="s">
        <v>77</v>
      </c>
      <c r="H50" s="261" t="e">
        <f>[2]роспись!H39</f>
        <v>#REF!</v>
      </c>
      <c r="I50" s="261"/>
      <c r="J50" s="261" t="s">
        <v>201</v>
      </c>
      <c r="K50" s="252" t="e">
        <f>K51+#REF!</f>
        <v>#REF!</v>
      </c>
      <c r="L50" s="252" t="e">
        <f>L51+#REF!</f>
        <v>#REF!</v>
      </c>
      <c r="M50" s="252" t="e">
        <f>M51+#REF!</f>
        <v>#REF!</v>
      </c>
      <c r="N50" s="255">
        <f>N51</f>
        <v>6.5</v>
      </c>
    </row>
    <row r="51" spans="1:14" ht="27.75" customHeight="1">
      <c r="A51" s="260" t="s">
        <v>390</v>
      </c>
      <c r="B51" s="249" t="s">
        <v>339</v>
      </c>
      <c r="C51" s="250" t="s">
        <v>138</v>
      </c>
      <c r="D51" s="250" t="s">
        <v>46</v>
      </c>
      <c r="E51" s="259" t="s">
        <v>669</v>
      </c>
      <c r="F51" s="250" t="s">
        <v>274</v>
      </c>
      <c r="G51" s="259" t="s">
        <v>77</v>
      </c>
      <c r="H51" s="261" t="e">
        <f>[2]роспись!H40</f>
        <v>#REF!</v>
      </c>
      <c r="I51" s="261"/>
      <c r="J51" s="261" t="s">
        <v>201</v>
      </c>
      <c r="K51" s="252" t="e">
        <f>#REF!+#REF!</f>
        <v>#REF!</v>
      </c>
      <c r="L51" s="252" t="e">
        <f>#REF!+#REF!</f>
        <v>#REF!</v>
      </c>
      <c r="M51" s="252" t="e">
        <f>#REF!+#REF!</f>
        <v>#REF!</v>
      </c>
      <c r="N51" s="255">
        <v>6.5</v>
      </c>
    </row>
    <row r="52" spans="1:14" ht="48">
      <c r="A52" s="359" t="s">
        <v>494</v>
      </c>
      <c r="B52" s="360" t="s">
        <v>670</v>
      </c>
      <c r="C52" s="348" t="s">
        <v>138</v>
      </c>
      <c r="D52" s="348" t="s">
        <v>46</v>
      </c>
      <c r="E52" s="361" t="s">
        <v>671</v>
      </c>
      <c r="F52" s="348"/>
      <c r="G52" s="302"/>
      <c r="H52" s="303"/>
      <c r="I52" s="304"/>
      <c r="J52" s="304"/>
      <c r="K52" s="354">
        <f>K53</f>
        <v>657.2</v>
      </c>
      <c r="L52" s="354">
        <f>L53</f>
        <v>424.8</v>
      </c>
      <c r="M52" s="354">
        <f>M53</f>
        <v>657.2</v>
      </c>
      <c r="N52" s="355">
        <f>N53</f>
        <v>796.09999999999991</v>
      </c>
    </row>
    <row r="53" spans="1:14" ht="28.5" customHeight="1">
      <c r="A53" s="260" t="s">
        <v>495</v>
      </c>
      <c r="B53" s="301" t="s">
        <v>178</v>
      </c>
      <c r="C53" s="250" t="s">
        <v>138</v>
      </c>
      <c r="D53" s="250" t="s">
        <v>46</v>
      </c>
      <c r="E53" s="259" t="s">
        <v>671</v>
      </c>
      <c r="F53" s="250"/>
      <c r="G53" s="302"/>
      <c r="H53" s="303"/>
      <c r="I53" s="304"/>
      <c r="J53" s="304"/>
      <c r="K53" s="252">
        <v>657.2</v>
      </c>
      <c r="L53" s="252">
        <v>424.8</v>
      </c>
      <c r="M53" s="252">
        <v>657.2</v>
      </c>
      <c r="N53" s="255">
        <f>N54+N56</f>
        <v>796.09999999999991</v>
      </c>
    </row>
    <row r="54" spans="1:14" ht="57" customHeight="1">
      <c r="A54" s="260" t="s">
        <v>496</v>
      </c>
      <c r="B54" s="249" t="s">
        <v>374</v>
      </c>
      <c r="C54" s="250" t="s">
        <v>138</v>
      </c>
      <c r="D54" s="250" t="s">
        <v>46</v>
      </c>
      <c r="E54" s="259" t="s">
        <v>671</v>
      </c>
      <c r="F54" s="250" t="s">
        <v>370</v>
      </c>
      <c r="G54" s="302"/>
      <c r="H54" s="303"/>
      <c r="I54" s="304"/>
      <c r="J54" s="304"/>
      <c r="K54" s="252"/>
      <c r="L54" s="252"/>
      <c r="M54" s="252"/>
      <c r="N54" s="255">
        <f>N55</f>
        <v>736.3</v>
      </c>
    </row>
    <row r="55" spans="1:14" ht="24">
      <c r="A55" s="260" t="s">
        <v>497</v>
      </c>
      <c r="B55" s="249" t="s">
        <v>375</v>
      </c>
      <c r="C55" s="250" t="s">
        <v>138</v>
      </c>
      <c r="D55" s="250" t="s">
        <v>46</v>
      </c>
      <c r="E55" s="259" t="s">
        <v>671</v>
      </c>
      <c r="F55" s="250" t="s">
        <v>371</v>
      </c>
      <c r="G55" s="302"/>
      <c r="H55" s="303"/>
      <c r="I55" s="304"/>
      <c r="J55" s="304"/>
      <c r="K55" s="252"/>
      <c r="L55" s="252"/>
      <c r="M55" s="252"/>
      <c r="N55" s="255">
        <v>736.3</v>
      </c>
    </row>
    <row r="56" spans="1:14" ht="26.25" customHeight="1">
      <c r="A56" s="260" t="s">
        <v>498</v>
      </c>
      <c r="B56" s="258" t="s">
        <v>377</v>
      </c>
      <c r="C56" s="250" t="s">
        <v>138</v>
      </c>
      <c r="D56" s="250" t="s">
        <v>46</v>
      </c>
      <c r="E56" s="259" t="s">
        <v>671</v>
      </c>
      <c r="F56" s="250" t="s">
        <v>376</v>
      </c>
      <c r="G56" s="302"/>
      <c r="H56" s="303"/>
      <c r="I56" s="304"/>
      <c r="J56" s="304"/>
      <c r="K56" s="252"/>
      <c r="L56" s="252"/>
      <c r="M56" s="252"/>
      <c r="N56" s="255">
        <v>59.8</v>
      </c>
    </row>
    <row r="57" spans="1:14" ht="26.25" customHeight="1">
      <c r="A57" s="260" t="s">
        <v>499</v>
      </c>
      <c r="B57" s="249" t="s">
        <v>339</v>
      </c>
      <c r="C57" s="250" t="s">
        <v>138</v>
      </c>
      <c r="D57" s="250" t="s">
        <v>46</v>
      </c>
      <c r="E57" s="259" t="s">
        <v>671</v>
      </c>
      <c r="F57" s="250" t="s">
        <v>274</v>
      </c>
      <c r="G57" s="302"/>
      <c r="H57" s="303"/>
      <c r="I57" s="304"/>
      <c r="J57" s="304"/>
      <c r="K57" s="252"/>
      <c r="L57" s="252"/>
      <c r="M57" s="252"/>
      <c r="N57" s="255">
        <v>59.8</v>
      </c>
    </row>
    <row r="58" spans="1:14">
      <c r="A58" s="369" t="s">
        <v>161</v>
      </c>
      <c r="B58" s="360" t="s">
        <v>338</v>
      </c>
      <c r="C58" s="348" t="s">
        <v>138</v>
      </c>
      <c r="D58" s="348" t="s">
        <v>189</v>
      </c>
      <c r="E58" s="348"/>
      <c r="F58" s="348"/>
      <c r="G58" s="250"/>
      <c r="H58" s="251">
        <f>H59</f>
        <v>80</v>
      </c>
      <c r="I58" s="251">
        <f t="shared" ref="I58:N58" si="4">I59</f>
        <v>69.900000000000006</v>
      </c>
      <c r="J58" s="251">
        <f t="shared" si="4"/>
        <v>80</v>
      </c>
      <c r="K58" s="370">
        <f t="shared" si="4"/>
        <v>50</v>
      </c>
      <c r="L58" s="370">
        <f t="shared" si="4"/>
        <v>0</v>
      </c>
      <c r="M58" s="370">
        <f t="shared" si="4"/>
        <v>0</v>
      </c>
      <c r="N58" s="355">
        <f t="shared" si="4"/>
        <v>20</v>
      </c>
    </row>
    <row r="59" spans="1:14">
      <c r="A59" s="369" t="s">
        <v>179</v>
      </c>
      <c r="B59" s="353" t="s">
        <v>166</v>
      </c>
      <c r="C59" s="348" t="s">
        <v>138</v>
      </c>
      <c r="D59" s="361" t="s">
        <v>189</v>
      </c>
      <c r="E59" s="361" t="s">
        <v>605</v>
      </c>
      <c r="F59" s="361"/>
      <c r="G59" s="348"/>
      <c r="H59" s="349">
        <v>80</v>
      </c>
      <c r="I59" s="349">
        <v>69.900000000000006</v>
      </c>
      <c r="J59" s="349">
        <v>80</v>
      </c>
      <c r="K59" s="367">
        <f>K61</f>
        <v>50</v>
      </c>
      <c r="L59" s="367">
        <f>L61</f>
        <v>0</v>
      </c>
      <c r="M59" s="367">
        <f>M61</f>
        <v>0</v>
      </c>
      <c r="N59" s="368">
        <f>N61</f>
        <v>20</v>
      </c>
    </row>
    <row r="60" spans="1:14" ht="18" customHeight="1">
      <c r="A60" s="371" t="s">
        <v>181</v>
      </c>
      <c r="B60" s="372" t="s">
        <v>382</v>
      </c>
      <c r="C60" s="250" t="s">
        <v>138</v>
      </c>
      <c r="D60" s="259" t="s">
        <v>189</v>
      </c>
      <c r="E60" s="259" t="s">
        <v>605</v>
      </c>
      <c r="F60" s="259" t="s">
        <v>381</v>
      </c>
      <c r="G60" s="348"/>
      <c r="H60" s="362">
        <f t="shared" ref="H60:J61" si="5">H61</f>
        <v>100</v>
      </c>
      <c r="I60" s="362">
        <f t="shared" si="5"/>
        <v>0</v>
      </c>
      <c r="J60" s="362">
        <f t="shared" si="5"/>
        <v>100</v>
      </c>
      <c r="K60" s="252">
        <v>50</v>
      </c>
      <c r="L60" s="362"/>
      <c r="M60" s="362">
        <v>0</v>
      </c>
      <c r="N60" s="255">
        <f>N61</f>
        <v>20</v>
      </c>
    </row>
    <row r="61" spans="1:14" ht="21.75" customHeight="1">
      <c r="A61" s="371" t="s">
        <v>389</v>
      </c>
      <c r="B61" s="249" t="s">
        <v>275</v>
      </c>
      <c r="C61" s="250" t="s">
        <v>138</v>
      </c>
      <c r="D61" s="259" t="s">
        <v>189</v>
      </c>
      <c r="E61" s="259" t="s">
        <v>605</v>
      </c>
      <c r="F61" s="259" t="s">
        <v>276</v>
      </c>
      <c r="G61" s="348"/>
      <c r="H61" s="362">
        <f t="shared" si="5"/>
        <v>100</v>
      </c>
      <c r="I61" s="362">
        <f t="shared" si="5"/>
        <v>0</v>
      </c>
      <c r="J61" s="362">
        <f t="shared" si="5"/>
        <v>100</v>
      </c>
      <c r="K61" s="252">
        <v>50</v>
      </c>
      <c r="L61" s="362"/>
      <c r="M61" s="362">
        <v>0</v>
      </c>
      <c r="N61" s="255">
        <v>20</v>
      </c>
    </row>
    <row r="62" spans="1:14" ht="17.25" customHeight="1">
      <c r="A62" s="359" t="s">
        <v>246</v>
      </c>
      <c r="B62" s="360" t="s">
        <v>30</v>
      </c>
      <c r="C62" s="348" t="s">
        <v>138</v>
      </c>
      <c r="D62" s="348" t="s">
        <v>190</v>
      </c>
      <c r="E62" s="348"/>
      <c r="F62" s="348"/>
      <c r="G62" s="250"/>
      <c r="H62" s="251">
        <v>100</v>
      </c>
      <c r="I62" s="251"/>
      <c r="J62" s="251">
        <v>100</v>
      </c>
      <c r="K62" s="370">
        <f>K63+K65+K71+K77+K83+K80</f>
        <v>888</v>
      </c>
      <c r="L62" s="370">
        <f>L63+L65+L71+L77+L83+L80</f>
        <v>662.1</v>
      </c>
      <c r="M62" s="370">
        <f>M63+M65+M71+M77+M83+M80</f>
        <v>887</v>
      </c>
      <c r="N62" s="355">
        <f>N68+N71+N74+N77+N83+N80+N86+N65</f>
        <v>785.6</v>
      </c>
    </row>
    <row r="63" spans="1:14" ht="36" hidden="1" customHeight="1">
      <c r="A63" s="359" t="s">
        <v>263</v>
      </c>
      <c r="B63" s="360" t="s">
        <v>167</v>
      </c>
      <c r="C63" s="250" t="s">
        <v>138</v>
      </c>
      <c r="D63" s="250" t="s">
        <v>190</v>
      </c>
      <c r="E63" s="250" t="s">
        <v>182</v>
      </c>
      <c r="F63" s="250"/>
      <c r="G63" s="348"/>
      <c r="H63" s="362">
        <f t="shared" ref="H63:N63" si="6">H64</f>
        <v>200</v>
      </c>
      <c r="I63" s="362">
        <f t="shared" si="6"/>
        <v>60</v>
      </c>
      <c r="J63" s="362">
        <f t="shared" si="6"/>
        <v>200</v>
      </c>
      <c r="K63" s="252">
        <f t="shared" si="6"/>
        <v>66</v>
      </c>
      <c r="L63" s="252">
        <f t="shared" si="6"/>
        <v>65</v>
      </c>
      <c r="M63" s="252">
        <f t="shared" si="6"/>
        <v>65</v>
      </c>
      <c r="N63" s="255">
        <f t="shared" si="6"/>
        <v>0</v>
      </c>
    </row>
    <row r="64" spans="1:14" ht="24" hidden="1" customHeight="1">
      <c r="A64" s="263" t="s">
        <v>264</v>
      </c>
      <c r="B64" s="305" t="s">
        <v>271</v>
      </c>
      <c r="C64" s="250" t="s">
        <v>138</v>
      </c>
      <c r="D64" s="250" t="s">
        <v>190</v>
      </c>
      <c r="E64" s="250" t="s">
        <v>182</v>
      </c>
      <c r="F64" s="250" t="s">
        <v>272</v>
      </c>
      <c r="G64" s="250"/>
      <c r="H64" s="251">
        <f>[2]роспись!H46</f>
        <v>200</v>
      </c>
      <c r="I64" s="251">
        <v>60</v>
      </c>
      <c r="J64" s="251">
        <v>200</v>
      </c>
      <c r="K64" s="252">
        <v>66</v>
      </c>
      <c r="L64" s="373">
        <v>65</v>
      </c>
      <c r="M64" s="374">
        <v>65</v>
      </c>
      <c r="N64" s="255"/>
    </row>
    <row r="65" spans="1:20" ht="39" customHeight="1">
      <c r="A65" s="359" t="s">
        <v>500</v>
      </c>
      <c r="B65" s="360" t="s">
        <v>167</v>
      </c>
      <c r="C65" s="348" t="s">
        <v>138</v>
      </c>
      <c r="D65" s="348" t="s">
        <v>190</v>
      </c>
      <c r="E65" s="348" t="s">
        <v>609</v>
      </c>
      <c r="F65" s="348"/>
      <c r="G65" s="348"/>
      <c r="H65" s="362">
        <f>H67</f>
        <v>60</v>
      </c>
      <c r="I65" s="362">
        <f t="shared" ref="I65:N65" si="7">I67</f>
        <v>15</v>
      </c>
      <c r="J65" s="362">
        <f t="shared" si="7"/>
        <v>60</v>
      </c>
      <c r="K65" s="354">
        <f t="shared" si="7"/>
        <v>100</v>
      </c>
      <c r="L65" s="354">
        <f t="shared" si="7"/>
        <v>45</v>
      </c>
      <c r="M65" s="354">
        <f t="shared" si="7"/>
        <v>100</v>
      </c>
      <c r="N65" s="355">
        <f t="shared" si="7"/>
        <v>35.5</v>
      </c>
    </row>
    <row r="66" spans="1:20" ht="35.25" customHeight="1">
      <c r="A66" s="263" t="s">
        <v>75</v>
      </c>
      <c r="B66" s="258" t="s">
        <v>377</v>
      </c>
      <c r="C66" s="250" t="s">
        <v>138</v>
      </c>
      <c r="D66" s="250" t="s">
        <v>190</v>
      </c>
      <c r="E66" s="250" t="s">
        <v>609</v>
      </c>
      <c r="F66" s="250" t="s">
        <v>376</v>
      </c>
      <c r="G66" s="250"/>
      <c r="H66" s="250" t="e">
        <f>[2]роспись!H47</f>
        <v>#REF!</v>
      </c>
      <c r="I66" s="251">
        <v>15</v>
      </c>
      <c r="J66" s="251">
        <v>60</v>
      </c>
      <c r="K66" s="252">
        <v>100</v>
      </c>
      <c r="L66" s="373">
        <v>45</v>
      </c>
      <c r="M66" s="374">
        <v>100</v>
      </c>
      <c r="N66" s="255">
        <f>N67</f>
        <v>35.5</v>
      </c>
    </row>
    <row r="67" spans="1:20" ht="30.75" customHeight="1">
      <c r="A67" s="263" t="s">
        <v>391</v>
      </c>
      <c r="B67" s="249" t="s">
        <v>339</v>
      </c>
      <c r="C67" s="250" t="s">
        <v>138</v>
      </c>
      <c r="D67" s="250" t="s">
        <v>190</v>
      </c>
      <c r="E67" s="250" t="s">
        <v>609</v>
      </c>
      <c r="F67" s="250" t="s">
        <v>274</v>
      </c>
      <c r="G67" s="250"/>
      <c r="H67" s="250">
        <f>[2]роспись!H48</f>
        <v>60</v>
      </c>
      <c r="I67" s="251">
        <v>15</v>
      </c>
      <c r="J67" s="251">
        <v>60</v>
      </c>
      <c r="K67" s="252">
        <v>100</v>
      </c>
      <c r="L67" s="373">
        <v>45</v>
      </c>
      <c r="M67" s="374">
        <v>100</v>
      </c>
      <c r="N67" s="255">
        <v>35.5</v>
      </c>
    </row>
    <row r="68" spans="1:20" ht="22.5" customHeight="1">
      <c r="A68" s="359" t="s">
        <v>501</v>
      </c>
      <c r="B68" s="360" t="s">
        <v>474</v>
      </c>
      <c r="C68" s="348" t="s">
        <v>138</v>
      </c>
      <c r="D68" s="348" t="s">
        <v>190</v>
      </c>
      <c r="E68" s="348" t="s">
        <v>610</v>
      </c>
      <c r="F68" s="348"/>
      <c r="G68" s="348"/>
      <c r="H68" s="349" t="e">
        <f>H70</f>
        <v>#REF!</v>
      </c>
      <c r="I68" s="349" t="e">
        <f t="shared" ref="I68:N68" si="8">I70</f>
        <v>#REF!</v>
      </c>
      <c r="J68" s="349" t="e">
        <f t="shared" si="8"/>
        <v>#REF!</v>
      </c>
      <c r="K68" s="354">
        <f t="shared" si="8"/>
        <v>400</v>
      </c>
      <c r="L68" s="354">
        <f t="shared" si="8"/>
        <v>323.89999999999998</v>
      </c>
      <c r="M68" s="354">
        <f t="shared" si="8"/>
        <v>400</v>
      </c>
      <c r="N68" s="355">
        <f t="shared" si="8"/>
        <v>181.6</v>
      </c>
    </row>
    <row r="69" spans="1:20" ht="27" customHeight="1">
      <c r="A69" s="263" t="s">
        <v>502</v>
      </c>
      <c r="B69" s="258" t="s">
        <v>377</v>
      </c>
      <c r="C69" s="250" t="s">
        <v>138</v>
      </c>
      <c r="D69" s="250" t="s">
        <v>190</v>
      </c>
      <c r="E69" s="250" t="s">
        <v>610</v>
      </c>
      <c r="F69" s="250" t="s">
        <v>376</v>
      </c>
      <c r="G69" s="250"/>
      <c r="H69" s="251" t="e">
        <f>#REF!+H70</f>
        <v>#REF!</v>
      </c>
      <c r="I69" s="251" t="e">
        <f>#REF!+I70</f>
        <v>#REF!</v>
      </c>
      <c r="J69" s="251" t="e">
        <f>#REF!+J70</f>
        <v>#REF!</v>
      </c>
      <c r="K69" s="252">
        <v>400</v>
      </c>
      <c r="L69" s="251">
        <v>323.89999999999998</v>
      </c>
      <c r="M69" s="251">
        <v>400</v>
      </c>
      <c r="N69" s="255">
        <f>N70</f>
        <v>181.6</v>
      </c>
    </row>
    <row r="70" spans="1:20" ht="36">
      <c r="A70" s="263" t="s">
        <v>503</v>
      </c>
      <c r="B70" s="249" t="s">
        <v>339</v>
      </c>
      <c r="C70" s="250" t="s">
        <v>138</v>
      </c>
      <c r="D70" s="250" t="s">
        <v>190</v>
      </c>
      <c r="E70" s="250" t="s">
        <v>610</v>
      </c>
      <c r="F70" s="250" t="s">
        <v>274</v>
      </c>
      <c r="G70" s="250"/>
      <c r="H70" s="251" t="e">
        <f>#REF!+H83</f>
        <v>#REF!</v>
      </c>
      <c r="I70" s="251" t="e">
        <f>#REF!+I83</f>
        <v>#REF!</v>
      </c>
      <c r="J70" s="251" t="e">
        <f>#REF!+J83</f>
        <v>#REF!</v>
      </c>
      <c r="K70" s="252">
        <v>400</v>
      </c>
      <c r="L70" s="251">
        <v>323.89999999999998</v>
      </c>
      <c r="M70" s="251">
        <v>400</v>
      </c>
      <c r="N70" s="255">
        <v>181.6</v>
      </c>
      <c r="T70" s="322">
        <f>'доходы 2017'!J67-'Вед. 2017 (прил 4)'!N232</f>
        <v>-13644.699999999983</v>
      </c>
    </row>
    <row r="71" spans="1:20" ht="50.25" customHeight="1">
      <c r="A71" s="359" t="s">
        <v>567</v>
      </c>
      <c r="B71" s="360" t="s">
        <v>473</v>
      </c>
      <c r="C71" s="348" t="s">
        <v>138</v>
      </c>
      <c r="D71" s="348" t="s">
        <v>190</v>
      </c>
      <c r="E71" s="348" t="s">
        <v>616</v>
      </c>
      <c r="F71" s="348"/>
      <c r="G71" s="348"/>
      <c r="H71" s="349" t="e">
        <f>H73</f>
        <v>#REF!</v>
      </c>
      <c r="I71" s="349" t="e">
        <f t="shared" ref="I71:N71" si="9">I73</f>
        <v>#REF!</v>
      </c>
      <c r="J71" s="349" t="e">
        <f t="shared" si="9"/>
        <v>#REF!</v>
      </c>
      <c r="K71" s="354">
        <f t="shared" si="9"/>
        <v>400</v>
      </c>
      <c r="L71" s="354">
        <f t="shared" si="9"/>
        <v>323.89999999999998</v>
      </c>
      <c r="M71" s="354">
        <f t="shared" si="9"/>
        <v>400</v>
      </c>
      <c r="N71" s="355">
        <f t="shared" si="9"/>
        <v>380.9</v>
      </c>
    </row>
    <row r="72" spans="1:20" ht="27" customHeight="1">
      <c r="A72" s="263" t="s">
        <v>504</v>
      </c>
      <c r="B72" s="258" t="s">
        <v>377</v>
      </c>
      <c r="C72" s="250" t="s">
        <v>138</v>
      </c>
      <c r="D72" s="250" t="s">
        <v>190</v>
      </c>
      <c r="E72" s="250" t="s">
        <v>616</v>
      </c>
      <c r="F72" s="250" t="s">
        <v>376</v>
      </c>
      <c r="G72" s="250"/>
      <c r="H72" s="251" t="e">
        <f>#REF!+H73</f>
        <v>#REF!</v>
      </c>
      <c r="I72" s="251" t="e">
        <f>#REF!+I73</f>
        <v>#REF!</v>
      </c>
      <c r="J72" s="251" t="e">
        <f>#REF!+J73</f>
        <v>#REF!</v>
      </c>
      <c r="K72" s="252">
        <v>400</v>
      </c>
      <c r="L72" s="251">
        <v>323.89999999999998</v>
      </c>
      <c r="M72" s="251">
        <v>400</v>
      </c>
      <c r="N72" s="255">
        <f>N73</f>
        <v>380.9</v>
      </c>
    </row>
    <row r="73" spans="1:20" ht="30.75" customHeight="1">
      <c r="A73" s="263" t="s">
        <v>505</v>
      </c>
      <c r="B73" s="249" t="s">
        <v>339</v>
      </c>
      <c r="C73" s="250" t="s">
        <v>138</v>
      </c>
      <c r="D73" s="250" t="s">
        <v>190</v>
      </c>
      <c r="E73" s="250" t="s">
        <v>616</v>
      </c>
      <c r="F73" s="250" t="s">
        <v>274</v>
      </c>
      <c r="G73" s="250"/>
      <c r="H73" s="251" t="e">
        <f>#REF!+H77</f>
        <v>#REF!</v>
      </c>
      <c r="I73" s="251" t="e">
        <f>#REF!+I77</f>
        <v>#REF!</v>
      </c>
      <c r="J73" s="251" t="e">
        <f>#REF!+J77</f>
        <v>#REF!</v>
      </c>
      <c r="K73" s="252">
        <v>400</v>
      </c>
      <c r="L73" s="251">
        <v>323.89999999999998</v>
      </c>
      <c r="M73" s="251">
        <v>400</v>
      </c>
      <c r="N73" s="255">
        <f>400-19.1</f>
        <v>380.9</v>
      </c>
    </row>
    <row r="74" spans="1:20" ht="48">
      <c r="A74" s="359" t="s">
        <v>506</v>
      </c>
      <c r="B74" s="360" t="s">
        <v>554</v>
      </c>
      <c r="C74" s="348" t="s">
        <v>138</v>
      </c>
      <c r="D74" s="348" t="s">
        <v>190</v>
      </c>
      <c r="E74" s="348" t="s">
        <v>611</v>
      </c>
      <c r="F74" s="348"/>
      <c r="G74" s="250"/>
      <c r="H74" s="251">
        <f>H76</f>
        <v>70</v>
      </c>
      <c r="I74" s="251">
        <f t="shared" ref="I74:N74" si="10">I76</f>
        <v>0</v>
      </c>
      <c r="J74" s="251">
        <f t="shared" si="10"/>
        <v>20</v>
      </c>
      <c r="K74" s="354">
        <f t="shared" si="10"/>
        <v>60</v>
      </c>
      <c r="L74" s="354">
        <f t="shared" si="10"/>
        <v>30</v>
      </c>
      <c r="M74" s="354">
        <f t="shared" si="10"/>
        <v>60</v>
      </c>
      <c r="N74" s="355">
        <f t="shared" si="10"/>
        <v>29.6</v>
      </c>
    </row>
    <row r="75" spans="1:20" ht="30.75" customHeight="1">
      <c r="A75" s="263" t="s">
        <v>507</v>
      </c>
      <c r="B75" s="258" t="s">
        <v>377</v>
      </c>
      <c r="C75" s="250" t="s">
        <v>138</v>
      </c>
      <c r="D75" s="250" t="s">
        <v>190</v>
      </c>
      <c r="E75" s="250" t="s">
        <v>611</v>
      </c>
      <c r="F75" s="250" t="s">
        <v>376</v>
      </c>
      <c r="G75" s="250"/>
      <c r="H75" s="251">
        <v>70</v>
      </c>
      <c r="I75" s="251"/>
      <c r="J75" s="251">
        <v>20</v>
      </c>
      <c r="K75" s="252">
        <v>60</v>
      </c>
      <c r="L75" s="265">
        <v>30</v>
      </c>
      <c r="M75" s="266">
        <v>60</v>
      </c>
      <c r="N75" s="255">
        <f>N76</f>
        <v>29.6</v>
      </c>
    </row>
    <row r="76" spans="1:20" ht="30" customHeight="1">
      <c r="A76" s="263" t="s">
        <v>508</v>
      </c>
      <c r="B76" s="249" t="s">
        <v>339</v>
      </c>
      <c r="C76" s="250" t="s">
        <v>138</v>
      </c>
      <c r="D76" s="250" t="s">
        <v>190</v>
      </c>
      <c r="E76" s="250" t="s">
        <v>611</v>
      </c>
      <c r="F76" s="250" t="s">
        <v>274</v>
      </c>
      <c r="G76" s="250"/>
      <c r="H76" s="251">
        <v>70</v>
      </c>
      <c r="I76" s="251"/>
      <c r="J76" s="251">
        <v>20</v>
      </c>
      <c r="K76" s="252">
        <v>60</v>
      </c>
      <c r="L76" s="265">
        <v>30</v>
      </c>
      <c r="M76" s="266">
        <v>60</v>
      </c>
      <c r="N76" s="255">
        <v>29.6</v>
      </c>
    </row>
    <row r="77" spans="1:20" ht="36">
      <c r="A77" s="359" t="s">
        <v>509</v>
      </c>
      <c r="B77" s="360" t="s">
        <v>277</v>
      </c>
      <c r="C77" s="348" t="s">
        <v>138</v>
      </c>
      <c r="D77" s="348" t="s">
        <v>190</v>
      </c>
      <c r="E77" s="348" t="s">
        <v>613</v>
      </c>
      <c r="F77" s="348"/>
      <c r="G77" s="250"/>
      <c r="H77" s="251">
        <f>H79</f>
        <v>70</v>
      </c>
      <c r="I77" s="251">
        <f t="shared" ref="I77:N77" si="11">I79</f>
        <v>0</v>
      </c>
      <c r="J77" s="251">
        <f t="shared" si="11"/>
        <v>20</v>
      </c>
      <c r="K77" s="354">
        <f t="shared" si="11"/>
        <v>60</v>
      </c>
      <c r="L77" s="354">
        <f t="shared" si="11"/>
        <v>30</v>
      </c>
      <c r="M77" s="354">
        <f t="shared" si="11"/>
        <v>60</v>
      </c>
      <c r="N77" s="355">
        <f t="shared" si="11"/>
        <v>60</v>
      </c>
    </row>
    <row r="78" spans="1:20" ht="24">
      <c r="A78" s="306" t="s">
        <v>510</v>
      </c>
      <c r="B78" s="305" t="s">
        <v>382</v>
      </c>
      <c r="C78" s="250" t="s">
        <v>138</v>
      </c>
      <c r="D78" s="250" t="s">
        <v>190</v>
      </c>
      <c r="E78" s="250" t="s">
        <v>613</v>
      </c>
      <c r="F78" s="250" t="s">
        <v>381</v>
      </c>
      <c r="G78" s="250"/>
      <c r="H78" s="251">
        <v>70</v>
      </c>
      <c r="I78" s="251"/>
      <c r="J78" s="251">
        <v>20</v>
      </c>
      <c r="K78" s="252">
        <v>60</v>
      </c>
      <c r="L78" s="265">
        <v>30</v>
      </c>
      <c r="M78" s="266">
        <v>60</v>
      </c>
      <c r="N78" s="255">
        <f>N79</f>
        <v>60</v>
      </c>
    </row>
    <row r="79" spans="1:20" ht="24">
      <c r="A79" s="306" t="s">
        <v>511</v>
      </c>
      <c r="B79" s="305" t="s">
        <v>384</v>
      </c>
      <c r="C79" s="250" t="s">
        <v>138</v>
      </c>
      <c r="D79" s="250" t="s">
        <v>190</v>
      </c>
      <c r="E79" s="250" t="s">
        <v>613</v>
      </c>
      <c r="F79" s="250" t="s">
        <v>383</v>
      </c>
      <c r="G79" s="250"/>
      <c r="H79" s="251">
        <v>70</v>
      </c>
      <c r="I79" s="251"/>
      <c r="J79" s="251">
        <v>20</v>
      </c>
      <c r="K79" s="252">
        <v>60</v>
      </c>
      <c r="L79" s="265">
        <v>30</v>
      </c>
      <c r="M79" s="266">
        <v>60</v>
      </c>
      <c r="N79" s="255">
        <v>60</v>
      </c>
    </row>
    <row r="80" spans="1:20" ht="71.25" customHeight="1">
      <c r="A80" s="359" t="s">
        <v>512</v>
      </c>
      <c r="B80" s="360" t="s">
        <v>578</v>
      </c>
      <c r="C80" s="348" t="s">
        <v>138</v>
      </c>
      <c r="D80" s="348" t="s">
        <v>190</v>
      </c>
      <c r="E80" s="348" t="s">
        <v>614</v>
      </c>
      <c r="F80" s="348"/>
      <c r="G80" s="250"/>
      <c r="H80" s="251"/>
      <c r="I80" s="251"/>
      <c r="J80" s="251"/>
      <c r="K80" s="375">
        <f>K82</f>
        <v>170</v>
      </c>
      <c r="L80" s="375">
        <f>L82</f>
        <v>150</v>
      </c>
      <c r="M80" s="375">
        <f>M82</f>
        <v>170</v>
      </c>
      <c r="N80" s="376">
        <f>N82</f>
        <v>12</v>
      </c>
    </row>
    <row r="81" spans="1:14" ht="30.75" customHeight="1">
      <c r="A81" s="263" t="s">
        <v>513</v>
      </c>
      <c r="B81" s="258" t="s">
        <v>377</v>
      </c>
      <c r="C81" s="283" t="s">
        <v>138</v>
      </c>
      <c r="D81" s="283" t="s">
        <v>190</v>
      </c>
      <c r="E81" s="250" t="s">
        <v>614</v>
      </c>
      <c r="F81" s="283" t="s">
        <v>376</v>
      </c>
      <c r="G81" s="250"/>
      <c r="H81" s="251"/>
      <c r="I81" s="251"/>
      <c r="J81" s="251"/>
      <c r="K81" s="299">
        <v>170</v>
      </c>
      <c r="L81" s="251">
        <v>150</v>
      </c>
      <c r="M81" s="251">
        <v>170</v>
      </c>
      <c r="N81" s="255">
        <f>N82</f>
        <v>12</v>
      </c>
    </row>
    <row r="82" spans="1:14" ht="31.5" customHeight="1">
      <c r="A82" s="263" t="s">
        <v>514</v>
      </c>
      <c r="B82" s="249" t="s">
        <v>339</v>
      </c>
      <c r="C82" s="283" t="s">
        <v>138</v>
      </c>
      <c r="D82" s="283" t="s">
        <v>190</v>
      </c>
      <c r="E82" s="250" t="s">
        <v>614</v>
      </c>
      <c r="F82" s="283" t="s">
        <v>274</v>
      </c>
      <c r="G82" s="250"/>
      <c r="H82" s="251"/>
      <c r="I82" s="251"/>
      <c r="J82" s="251"/>
      <c r="K82" s="299">
        <v>170</v>
      </c>
      <c r="L82" s="251">
        <v>150</v>
      </c>
      <c r="M82" s="251">
        <v>170</v>
      </c>
      <c r="N82" s="255">
        <v>12</v>
      </c>
    </row>
    <row r="83" spans="1:14" ht="51.75" customHeight="1">
      <c r="A83" s="359" t="s">
        <v>555</v>
      </c>
      <c r="B83" s="360" t="s">
        <v>581</v>
      </c>
      <c r="C83" s="348" t="s">
        <v>138</v>
      </c>
      <c r="D83" s="348" t="s">
        <v>190</v>
      </c>
      <c r="E83" s="348" t="s">
        <v>612</v>
      </c>
      <c r="F83" s="348"/>
      <c r="G83" s="348"/>
      <c r="H83" s="349" t="e">
        <f>H85+H90+#REF!+H93</f>
        <v>#REF!</v>
      </c>
      <c r="I83" s="349" t="e">
        <f>I85+I90+#REF!+I93</f>
        <v>#REF!</v>
      </c>
      <c r="J83" s="349" t="e">
        <f>J85+J90+#REF!+J93</f>
        <v>#REF!</v>
      </c>
      <c r="K83" s="354">
        <f>K85</f>
        <v>92</v>
      </c>
      <c r="L83" s="354">
        <f>L85</f>
        <v>48.2</v>
      </c>
      <c r="M83" s="354">
        <f>M85</f>
        <v>92</v>
      </c>
      <c r="N83" s="355">
        <f>N85</f>
        <v>80</v>
      </c>
    </row>
    <row r="84" spans="1:14" ht="35.25" customHeight="1">
      <c r="A84" s="263" t="s">
        <v>556</v>
      </c>
      <c r="B84" s="258" t="s">
        <v>377</v>
      </c>
      <c r="C84" s="250" t="s">
        <v>138</v>
      </c>
      <c r="D84" s="250" t="s">
        <v>190</v>
      </c>
      <c r="E84" s="250" t="s">
        <v>612</v>
      </c>
      <c r="F84" s="250" t="s">
        <v>376</v>
      </c>
      <c r="G84" s="250"/>
      <c r="H84" s="251"/>
      <c r="I84" s="251"/>
      <c r="J84" s="251"/>
      <c r="K84" s="252">
        <v>92</v>
      </c>
      <c r="L84" s="251">
        <v>48.2</v>
      </c>
      <c r="M84" s="251">
        <v>92</v>
      </c>
      <c r="N84" s="255">
        <f>N85</f>
        <v>80</v>
      </c>
    </row>
    <row r="85" spans="1:14" ht="27.75" customHeight="1">
      <c r="A85" s="263" t="s">
        <v>557</v>
      </c>
      <c r="B85" s="249" t="s">
        <v>339</v>
      </c>
      <c r="C85" s="250" t="s">
        <v>138</v>
      </c>
      <c r="D85" s="250" t="s">
        <v>190</v>
      </c>
      <c r="E85" s="250" t="s">
        <v>612</v>
      </c>
      <c r="F85" s="250" t="s">
        <v>274</v>
      </c>
      <c r="G85" s="250"/>
      <c r="H85" s="251"/>
      <c r="I85" s="251"/>
      <c r="J85" s="251"/>
      <c r="K85" s="252">
        <v>92</v>
      </c>
      <c r="L85" s="251">
        <v>48.2</v>
      </c>
      <c r="M85" s="251">
        <v>92</v>
      </c>
      <c r="N85" s="255">
        <v>80</v>
      </c>
    </row>
    <row r="86" spans="1:14" ht="69" customHeight="1">
      <c r="A86" s="359" t="s">
        <v>591</v>
      </c>
      <c r="B86" s="360" t="s">
        <v>475</v>
      </c>
      <c r="C86" s="348" t="s">
        <v>138</v>
      </c>
      <c r="D86" s="348" t="s">
        <v>190</v>
      </c>
      <c r="E86" s="348" t="s">
        <v>615</v>
      </c>
      <c r="F86" s="348"/>
      <c r="G86" s="348"/>
      <c r="H86" s="349" t="e">
        <f>H88+H96+#REF!+#REF!</f>
        <v>#REF!</v>
      </c>
      <c r="I86" s="349" t="e">
        <f>I88+I96+#REF!+#REF!</f>
        <v>#REF!</v>
      </c>
      <c r="J86" s="349" t="e">
        <f>J88+J96+#REF!+#REF!</f>
        <v>#REF!</v>
      </c>
      <c r="K86" s="354">
        <f>K88</f>
        <v>92</v>
      </c>
      <c r="L86" s="354">
        <f>L88</f>
        <v>48.2</v>
      </c>
      <c r="M86" s="354">
        <f>M88</f>
        <v>92</v>
      </c>
      <c r="N86" s="355">
        <f>N88</f>
        <v>6</v>
      </c>
    </row>
    <row r="87" spans="1:14" ht="26.25" customHeight="1">
      <c r="A87" s="263" t="s">
        <v>592</v>
      </c>
      <c r="B87" s="258" t="s">
        <v>377</v>
      </c>
      <c r="C87" s="250" t="s">
        <v>138</v>
      </c>
      <c r="D87" s="250" t="s">
        <v>190</v>
      </c>
      <c r="E87" s="250" t="s">
        <v>615</v>
      </c>
      <c r="F87" s="250" t="s">
        <v>376</v>
      </c>
      <c r="G87" s="250"/>
      <c r="H87" s="251"/>
      <c r="I87" s="251"/>
      <c r="J87" s="251"/>
      <c r="K87" s="252">
        <v>92</v>
      </c>
      <c r="L87" s="251">
        <v>48.2</v>
      </c>
      <c r="M87" s="251">
        <v>92</v>
      </c>
      <c r="N87" s="255">
        <f>N88</f>
        <v>6</v>
      </c>
    </row>
    <row r="88" spans="1:14" ht="27.75" customHeight="1" thickBot="1">
      <c r="A88" s="263" t="s">
        <v>593</v>
      </c>
      <c r="B88" s="249" t="s">
        <v>339</v>
      </c>
      <c r="C88" s="250" t="s">
        <v>138</v>
      </c>
      <c r="D88" s="250" t="s">
        <v>190</v>
      </c>
      <c r="E88" s="250" t="s">
        <v>615</v>
      </c>
      <c r="F88" s="250" t="s">
        <v>274</v>
      </c>
      <c r="G88" s="250"/>
      <c r="H88" s="251"/>
      <c r="I88" s="251"/>
      <c r="J88" s="251"/>
      <c r="K88" s="252">
        <v>92</v>
      </c>
      <c r="L88" s="251">
        <v>48.2</v>
      </c>
      <c r="M88" s="251">
        <v>92</v>
      </c>
      <c r="N88" s="255">
        <v>6</v>
      </c>
    </row>
    <row r="89" spans="1:14" ht="28.5" customHeight="1" thickBot="1">
      <c r="A89" s="377" t="s">
        <v>50</v>
      </c>
      <c r="B89" s="378" t="s">
        <v>37</v>
      </c>
      <c r="C89" s="379" t="s">
        <v>138</v>
      </c>
      <c r="D89" s="379" t="s">
        <v>31</v>
      </c>
      <c r="E89" s="379"/>
      <c r="F89" s="379"/>
      <c r="G89" s="348"/>
      <c r="H89" s="349" t="e">
        <f>H90+H92+H98+H105</f>
        <v>#REF!</v>
      </c>
      <c r="I89" s="349" t="e">
        <f>I90+I92+I98+I105</f>
        <v>#REF!</v>
      </c>
      <c r="J89" s="349" t="e">
        <f>J90+J92+J98+J105</f>
        <v>#REF!</v>
      </c>
      <c r="K89" s="380">
        <f>K90</f>
        <v>128</v>
      </c>
      <c r="L89" s="380">
        <f>L90</f>
        <v>93.9</v>
      </c>
      <c r="M89" s="380">
        <f>M90</f>
        <v>128</v>
      </c>
      <c r="N89" s="381">
        <f>N90</f>
        <v>15</v>
      </c>
    </row>
    <row r="90" spans="1:14" ht="42" customHeight="1">
      <c r="A90" s="382" t="s">
        <v>64</v>
      </c>
      <c r="B90" s="383" t="s">
        <v>187</v>
      </c>
      <c r="C90" s="347" t="s">
        <v>138</v>
      </c>
      <c r="D90" s="347" t="s">
        <v>21</v>
      </c>
      <c r="E90" s="347"/>
      <c r="F90" s="347"/>
      <c r="G90" s="348"/>
      <c r="H90" s="349" t="e">
        <f>#REF!</f>
        <v>#REF!</v>
      </c>
      <c r="I90" s="349" t="e">
        <f>#REF!</f>
        <v>#REF!</v>
      </c>
      <c r="J90" s="349" t="e">
        <f>#REF!</f>
        <v>#REF!</v>
      </c>
      <c r="K90" s="350">
        <f>K91+K93</f>
        <v>128</v>
      </c>
      <c r="L90" s="350">
        <f>L91+L93</f>
        <v>93.9</v>
      </c>
      <c r="M90" s="350">
        <f>M91+M93</f>
        <v>128</v>
      </c>
      <c r="N90" s="351">
        <f>N93+N96</f>
        <v>15</v>
      </c>
    </row>
    <row r="91" spans="1:14" ht="42" hidden="1" customHeight="1">
      <c r="A91" s="263" t="s">
        <v>65</v>
      </c>
      <c r="B91" s="360" t="s">
        <v>168</v>
      </c>
      <c r="C91" s="250" t="s">
        <v>138</v>
      </c>
      <c r="D91" s="250" t="s">
        <v>21</v>
      </c>
      <c r="E91" s="250" t="s">
        <v>183</v>
      </c>
      <c r="F91" s="250"/>
      <c r="G91" s="250"/>
      <c r="H91" s="251"/>
      <c r="I91" s="251"/>
      <c r="J91" s="251"/>
      <c r="K91" s="252">
        <f>K92</f>
        <v>110</v>
      </c>
      <c r="L91" s="252">
        <f>L92</f>
        <v>93.9</v>
      </c>
      <c r="M91" s="252">
        <f>M92</f>
        <v>110</v>
      </c>
      <c r="N91" s="255">
        <f>N92</f>
        <v>0</v>
      </c>
    </row>
    <row r="92" spans="1:14" ht="32.25" hidden="1" customHeight="1">
      <c r="A92" s="263" t="s">
        <v>169</v>
      </c>
      <c r="B92" s="305" t="s">
        <v>271</v>
      </c>
      <c r="C92" s="250" t="s">
        <v>138</v>
      </c>
      <c r="D92" s="250" t="s">
        <v>21</v>
      </c>
      <c r="E92" s="250" t="s">
        <v>183</v>
      </c>
      <c r="F92" s="250" t="s">
        <v>272</v>
      </c>
      <c r="G92" s="250"/>
      <c r="H92" s="251">
        <f>H93</f>
        <v>5320</v>
      </c>
      <c r="I92" s="251">
        <f>I93</f>
        <v>3277.5</v>
      </c>
      <c r="J92" s="251">
        <f>J93</f>
        <v>5320</v>
      </c>
      <c r="K92" s="252">
        <v>110</v>
      </c>
      <c r="L92" s="251">
        <v>93.9</v>
      </c>
      <c r="M92" s="251">
        <v>110</v>
      </c>
      <c r="N92" s="255"/>
    </row>
    <row r="93" spans="1:14" ht="88.5" hidden="1" customHeight="1">
      <c r="A93" s="365" t="s">
        <v>65</v>
      </c>
      <c r="B93" s="360" t="s">
        <v>483</v>
      </c>
      <c r="C93" s="348" t="s">
        <v>138</v>
      </c>
      <c r="D93" s="348" t="s">
        <v>21</v>
      </c>
      <c r="E93" s="396" t="s">
        <v>617</v>
      </c>
      <c r="F93" s="348"/>
      <c r="G93" s="348"/>
      <c r="H93" s="349">
        <f>[2]роспись!H63</f>
        <v>5320</v>
      </c>
      <c r="I93" s="349">
        <v>3277.5</v>
      </c>
      <c r="J93" s="349">
        <v>5320</v>
      </c>
      <c r="K93" s="354">
        <f>K98</f>
        <v>18</v>
      </c>
      <c r="L93" s="354">
        <f>L98</f>
        <v>0</v>
      </c>
      <c r="M93" s="354">
        <f>M98</f>
        <v>18</v>
      </c>
      <c r="N93" s="355">
        <f>N94</f>
        <v>0</v>
      </c>
    </row>
    <row r="94" spans="1:14" ht="33.75" hidden="1" customHeight="1">
      <c r="A94" s="306" t="s">
        <v>169</v>
      </c>
      <c r="B94" s="258" t="s">
        <v>377</v>
      </c>
      <c r="C94" s="283" t="s">
        <v>138</v>
      </c>
      <c r="D94" s="283" t="s">
        <v>21</v>
      </c>
      <c r="E94" s="283" t="s">
        <v>617</v>
      </c>
      <c r="F94" s="283" t="s">
        <v>376</v>
      </c>
      <c r="G94" s="283"/>
      <c r="H94" s="284">
        <f>H98</f>
        <v>668</v>
      </c>
      <c r="I94" s="284">
        <f>I98</f>
        <v>480</v>
      </c>
      <c r="J94" s="284">
        <f>J98</f>
        <v>668</v>
      </c>
      <c r="K94" s="299">
        <v>18</v>
      </c>
      <c r="L94" s="284">
        <v>0</v>
      </c>
      <c r="M94" s="284">
        <v>18</v>
      </c>
      <c r="N94" s="300">
        <f>N95</f>
        <v>0</v>
      </c>
    </row>
    <row r="95" spans="1:14" ht="27.75" hidden="1" customHeight="1">
      <c r="A95" s="306" t="s">
        <v>392</v>
      </c>
      <c r="B95" s="249" t="s">
        <v>339</v>
      </c>
      <c r="C95" s="283" t="s">
        <v>138</v>
      </c>
      <c r="D95" s="283" t="s">
        <v>21</v>
      </c>
      <c r="E95" s="283" t="s">
        <v>617</v>
      </c>
      <c r="F95" s="283" t="s">
        <v>274</v>
      </c>
      <c r="G95" s="283"/>
      <c r="H95" s="284">
        <f>H98</f>
        <v>668</v>
      </c>
      <c r="I95" s="284">
        <f>I98</f>
        <v>480</v>
      </c>
      <c r="J95" s="284">
        <f>J98</f>
        <v>668</v>
      </c>
      <c r="K95" s="299">
        <v>18</v>
      </c>
      <c r="L95" s="284">
        <v>0</v>
      </c>
      <c r="M95" s="284">
        <v>18</v>
      </c>
      <c r="N95" s="300">
        <v>0</v>
      </c>
    </row>
    <row r="96" spans="1:14" ht="60">
      <c r="A96" s="365" t="s">
        <v>423</v>
      </c>
      <c r="B96" s="360" t="s">
        <v>484</v>
      </c>
      <c r="C96" s="348" t="s">
        <v>138</v>
      </c>
      <c r="D96" s="348" t="s">
        <v>21</v>
      </c>
      <c r="E96" s="396" t="s">
        <v>618</v>
      </c>
      <c r="F96" s="348"/>
      <c r="G96" s="348"/>
      <c r="H96" s="349" t="e">
        <f>[2]роспись!H66</f>
        <v>#REF!</v>
      </c>
      <c r="I96" s="349">
        <v>3277.5</v>
      </c>
      <c r="J96" s="349">
        <v>5320</v>
      </c>
      <c r="K96" s="354">
        <f>K105</f>
        <v>19052.300000000003</v>
      </c>
      <c r="L96" s="354">
        <f>L105</f>
        <v>2772.6</v>
      </c>
      <c r="M96" s="354">
        <f>M105</f>
        <v>17052.300000000003</v>
      </c>
      <c r="N96" s="355">
        <f>N97</f>
        <v>15</v>
      </c>
    </row>
    <row r="97" spans="1:14" ht="33.75" customHeight="1">
      <c r="A97" s="306" t="s">
        <v>424</v>
      </c>
      <c r="B97" s="258" t="s">
        <v>377</v>
      </c>
      <c r="C97" s="283" t="s">
        <v>138</v>
      </c>
      <c r="D97" s="283" t="s">
        <v>21</v>
      </c>
      <c r="E97" s="283" t="s">
        <v>618</v>
      </c>
      <c r="F97" s="283" t="s">
        <v>376</v>
      </c>
      <c r="G97" s="283"/>
      <c r="H97" s="284" t="e">
        <f>#REF!</f>
        <v>#REF!</v>
      </c>
      <c r="I97" s="284" t="e">
        <f>#REF!</f>
        <v>#REF!</v>
      </c>
      <c r="J97" s="284" t="e">
        <f>#REF!</f>
        <v>#REF!</v>
      </c>
      <c r="K97" s="299">
        <v>18</v>
      </c>
      <c r="L97" s="284">
        <v>0</v>
      </c>
      <c r="M97" s="284">
        <v>18</v>
      </c>
      <c r="N97" s="300">
        <f>N98</f>
        <v>15</v>
      </c>
    </row>
    <row r="98" spans="1:14" ht="27.75" customHeight="1" thickBot="1">
      <c r="A98" s="306" t="s">
        <v>425</v>
      </c>
      <c r="B98" s="249" t="s">
        <v>339</v>
      </c>
      <c r="C98" s="283" t="s">
        <v>138</v>
      </c>
      <c r="D98" s="283" t="s">
        <v>21</v>
      </c>
      <c r="E98" s="283" t="s">
        <v>618</v>
      </c>
      <c r="F98" s="283" t="s">
        <v>274</v>
      </c>
      <c r="G98" s="283"/>
      <c r="H98" s="284">
        <f>H104</f>
        <v>668</v>
      </c>
      <c r="I98" s="284">
        <f>I104</f>
        <v>480</v>
      </c>
      <c r="J98" s="284">
        <f>J104</f>
        <v>668</v>
      </c>
      <c r="K98" s="299">
        <v>18</v>
      </c>
      <c r="L98" s="284">
        <v>0</v>
      </c>
      <c r="M98" s="284">
        <v>18</v>
      </c>
      <c r="N98" s="300">
        <v>15</v>
      </c>
    </row>
    <row r="99" spans="1:14" ht="21" customHeight="1" thickBot="1">
      <c r="A99" s="377" t="s">
        <v>76</v>
      </c>
      <c r="B99" s="384" t="s">
        <v>346</v>
      </c>
      <c r="C99" s="379" t="s">
        <v>138</v>
      </c>
      <c r="D99" s="379" t="s">
        <v>347</v>
      </c>
      <c r="E99" s="379"/>
      <c r="F99" s="379"/>
      <c r="G99" s="379"/>
      <c r="H99" s="385"/>
      <c r="I99" s="385"/>
      <c r="J99" s="385"/>
      <c r="K99" s="380"/>
      <c r="L99" s="386"/>
      <c r="M99" s="386"/>
      <c r="N99" s="381">
        <f>N100+N104+N109</f>
        <v>56975.8</v>
      </c>
    </row>
    <row r="100" spans="1:14" ht="15.75" customHeight="1" thickBot="1">
      <c r="A100" s="377" t="s">
        <v>66</v>
      </c>
      <c r="B100" s="378" t="s">
        <v>481</v>
      </c>
      <c r="C100" s="379" t="s">
        <v>138</v>
      </c>
      <c r="D100" s="379" t="s">
        <v>477</v>
      </c>
      <c r="E100" s="379"/>
      <c r="F100" s="379"/>
      <c r="G100" s="387"/>
      <c r="H100" s="388">
        <f>[2]роспись!H63</f>
        <v>5320</v>
      </c>
      <c r="I100" s="388">
        <v>480</v>
      </c>
      <c r="J100" s="388">
        <v>668</v>
      </c>
      <c r="K100" s="380" t="e">
        <f>K101</f>
        <v>#REF!</v>
      </c>
      <c r="L100" s="380" t="e">
        <f>L101</f>
        <v>#REF!</v>
      </c>
      <c r="M100" s="380" t="e">
        <f>M101</f>
        <v>#REF!</v>
      </c>
      <c r="N100" s="381">
        <f>N101</f>
        <v>88.3</v>
      </c>
    </row>
    <row r="101" spans="1:14" ht="36.75" customHeight="1">
      <c r="A101" s="382" t="s">
        <v>67</v>
      </c>
      <c r="B101" s="389" t="s">
        <v>479</v>
      </c>
      <c r="C101" s="390">
        <v>993</v>
      </c>
      <c r="D101" s="347" t="s">
        <v>477</v>
      </c>
      <c r="E101" s="348" t="s">
        <v>621</v>
      </c>
      <c r="F101" s="347"/>
      <c r="G101" s="347"/>
      <c r="H101" s="358" t="e">
        <f>H103</f>
        <v>#REF!</v>
      </c>
      <c r="I101" s="358">
        <f>I103</f>
        <v>459.2</v>
      </c>
      <c r="J101" s="358">
        <f>J103</f>
        <v>796</v>
      </c>
      <c r="K101" s="350" t="e">
        <f>K103+#REF!</f>
        <v>#REF!</v>
      </c>
      <c r="L101" s="350" t="e">
        <f>L103+#REF!</f>
        <v>#REF!</v>
      </c>
      <c r="M101" s="350" t="e">
        <f>M103+#REF!</f>
        <v>#REF!</v>
      </c>
      <c r="N101" s="351">
        <f>N102</f>
        <v>88.3</v>
      </c>
    </row>
    <row r="102" spans="1:14" ht="23.25" customHeight="1">
      <c r="A102" s="263" t="s">
        <v>140</v>
      </c>
      <c r="B102" s="258" t="s">
        <v>480</v>
      </c>
      <c r="C102" s="264">
        <v>993</v>
      </c>
      <c r="D102" s="250" t="s">
        <v>477</v>
      </c>
      <c r="E102" s="250" t="s">
        <v>621</v>
      </c>
      <c r="F102" s="250" t="s">
        <v>381</v>
      </c>
      <c r="G102" s="250"/>
      <c r="H102" s="251" t="e">
        <f>[2]роспись!H64</f>
        <v>#REF!</v>
      </c>
      <c r="I102" s="251">
        <v>459.2</v>
      </c>
      <c r="J102" s="251">
        <v>796</v>
      </c>
      <c r="K102" s="252">
        <f>6469.6+600</f>
        <v>7069.6</v>
      </c>
      <c r="L102" s="265">
        <v>2772.6</v>
      </c>
      <c r="M102" s="266">
        <v>7069.6</v>
      </c>
      <c r="N102" s="255">
        <f>N103</f>
        <v>88.3</v>
      </c>
    </row>
    <row r="103" spans="1:14" ht="38.25" customHeight="1" thickBot="1">
      <c r="A103" s="263" t="s">
        <v>393</v>
      </c>
      <c r="B103" s="249" t="s">
        <v>482</v>
      </c>
      <c r="C103" s="264">
        <v>993</v>
      </c>
      <c r="D103" s="250" t="s">
        <v>477</v>
      </c>
      <c r="E103" s="250" t="s">
        <v>621</v>
      </c>
      <c r="F103" s="250" t="s">
        <v>478</v>
      </c>
      <c r="G103" s="250"/>
      <c r="H103" s="251" t="e">
        <f>[2]роспись!H65</f>
        <v>#REF!</v>
      </c>
      <c r="I103" s="251">
        <v>459.2</v>
      </c>
      <c r="J103" s="251">
        <v>796</v>
      </c>
      <c r="K103" s="252">
        <f>6469.6+600</f>
        <v>7069.6</v>
      </c>
      <c r="L103" s="265">
        <v>2772.6</v>
      </c>
      <c r="M103" s="266">
        <v>7069.6</v>
      </c>
      <c r="N103" s="255">
        <v>88.3</v>
      </c>
    </row>
    <row r="104" spans="1:14" ht="21" customHeight="1" thickBot="1">
      <c r="A104" s="377" t="s">
        <v>308</v>
      </c>
      <c r="B104" s="378" t="s">
        <v>235</v>
      </c>
      <c r="C104" s="379" t="s">
        <v>138</v>
      </c>
      <c r="D104" s="379" t="s">
        <v>234</v>
      </c>
      <c r="E104" s="379"/>
      <c r="F104" s="379"/>
      <c r="G104" s="387"/>
      <c r="H104" s="388">
        <f>[2]роспись!H68</f>
        <v>668</v>
      </c>
      <c r="I104" s="388">
        <v>480</v>
      </c>
      <c r="J104" s="388">
        <v>668</v>
      </c>
      <c r="K104" s="380">
        <f>K105</f>
        <v>19052.300000000003</v>
      </c>
      <c r="L104" s="380">
        <f>L105</f>
        <v>2772.6</v>
      </c>
      <c r="M104" s="380">
        <f>M105</f>
        <v>17052.300000000003</v>
      </c>
      <c r="N104" s="381">
        <f>N105</f>
        <v>56794.1</v>
      </c>
    </row>
    <row r="105" spans="1:14" ht="24">
      <c r="A105" s="382" t="s">
        <v>310</v>
      </c>
      <c r="B105" s="389" t="s">
        <v>278</v>
      </c>
      <c r="C105" s="390">
        <v>993</v>
      </c>
      <c r="D105" s="347" t="s">
        <v>234</v>
      </c>
      <c r="E105" s="348" t="s">
        <v>619</v>
      </c>
      <c r="F105" s="347"/>
      <c r="G105" s="347"/>
      <c r="H105" s="358">
        <f>H107</f>
        <v>796</v>
      </c>
      <c r="I105" s="358">
        <f>I107</f>
        <v>459.2</v>
      </c>
      <c r="J105" s="358">
        <f>J107</f>
        <v>796</v>
      </c>
      <c r="K105" s="350">
        <f>K107+K108</f>
        <v>19052.300000000003</v>
      </c>
      <c r="L105" s="350">
        <f>L107+L108</f>
        <v>2772.6</v>
      </c>
      <c r="M105" s="350">
        <f>M107+M108</f>
        <v>17052.300000000003</v>
      </c>
      <c r="N105" s="351">
        <f>N107+N108</f>
        <v>56794.1</v>
      </c>
    </row>
    <row r="106" spans="1:14" ht="29.25" customHeight="1">
      <c r="A106" s="263" t="s">
        <v>559</v>
      </c>
      <c r="B106" s="258" t="s">
        <v>377</v>
      </c>
      <c r="C106" s="264">
        <v>993</v>
      </c>
      <c r="D106" s="250" t="s">
        <v>234</v>
      </c>
      <c r="E106" s="250" t="s">
        <v>619</v>
      </c>
      <c r="F106" s="250" t="s">
        <v>376</v>
      </c>
      <c r="G106" s="250"/>
      <c r="H106" s="251" t="e">
        <f>[2]роспись!H69</f>
        <v>#REF!</v>
      </c>
      <c r="I106" s="251">
        <v>459.2</v>
      </c>
      <c r="J106" s="251">
        <v>796</v>
      </c>
      <c r="K106" s="252">
        <f>6469.6+600</f>
        <v>7069.6</v>
      </c>
      <c r="L106" s="265">
        <v>2772.6</v>
      </c>
      <c r="M106" s="266">
        <v>7069.6</v>
      </c>
      <c r="N106" s="255">
        <f>N107</f>
        <v>56794.1</v>
      </c>
    </row>
    <row r="107" spans="1:14" ht="27.75" customHeight="1" thickBot="1">
      <c r="A107" s="263" t="s">
        <v>560</v>
      </c>
      <c r="B107" s="249" t="s">
        <v>339</v>
      </c>
      <c r="C107" s="264">
        <v>993</v>
      </c>
      <c r="D107" s="250" t="s">
        <v>234</v>
      </c>
      <c r="E107" s="250" t="s">
        <v>619</v>
      </c>
      <c r="F107" s="250" t="s">
        <v>274</v>
      </c>
      <c r="G107" s="250"/>
      <c r="H107" s="251">
        <f>[2]роспись!H70</f>
        <v>796</v>
      </c>
      <c r="I107" s="251">
        <v>459.2</v>
      </c>
      <c r="J107" s="251">
        <v>796</v>
      </c>
      <c r="K107" s="252">
        <f>6469.6+600</f>
        <v>7069.6</v>
      </c>
      <c r="L107" s="265">
        <v>2772.6</v>
      </c>
      <c r="M107" s="266">
        <v>7069.6</v>
      </c>
      <c r="N107" s="255">
        <v>56794.1</v>
      </c>
    </row>
    <row r="108" spans="1:14" ht="36.75" hidden="1" customHeight="1" thickBot="1">
      <c r="A108" s="306" t="s">
        <v>228</v>
      </c>
      <c r="B108" s="391" t="s">
        <v>233</v>
      </c>
      <c r="C108" s="307">
        <v>993</v>
      </c>
      <c r="D108" s="283" t="s">
        <v>234</v>
      </c>
      <c r="E108" s="283" t="s">
        <v>236</v>
      </c>
      <c r="F108" s="283" t="s">
        <v>229</v>
      </c>
      <c r="G108" s="348"/>
      <c r="H108" s="349">
        <f>H113</f>
        <v>704</v>
      </c>
      <c r="I108" s="349">
        <f>I113</f>
        <v>339.3</v>
      </c>
      <c r="J108" s="349">
        <f>J113</f>
        <v>704</v>
      </c>
      <c r="K108" s="299">
        <v>11982.7</v>
      </c>
      <c r="L108" s="299">
        <v>0</v>
      </c>
      <c r="M108" s="299">
        <v>9982.7000000000007</v>
      </c>
      <c r="N108" s="300"/>
    </row>
    <row r="109" spans="1:14" ht="21" customHeight="1" thickBot="1">
      <c r="A109" s="377" t="s">
        <v>558</v>
      </c>
      <c r="B109" s="378" t="s">
        <v>565</v>
      </c>
      <c r="C109" s="379" t="s">
        <v>138</v>
      </c>
      <c r="D109" s="379" t="s">
        <v>564</v>
      </c>
      <c r="E109" s="379"/>
      <c r="F109" s="379"/>
      <c r="G109" s="387"/>
      <c r="H109" s="388" t="e">
        <f>[2]роспись!H73</f>
        <v>#REF!</v>
      </c>
      <c r="I109" s="388">
        <v>480</v>
      </c>
      <c r="J109" s="388">
        <v>668</v>
      </c>
      <c r="K109" s="380">
        <f>K110</f>
        <v>21631.8</v>
      </c>
      <c r="L109" s="380">
        <f>L110</f>
        <v>11459.500000000002</v>
      </c>
      <c r="M109" s="380">
        <f>M110</f>
        <v>21631.8</v>
      </c>
      <c r="N109" s="381">
        <f>N110</f>
        <v>93.4</v>
      </c>
    </row>
    <row r="110" spans="1:14" ht="24">
      <c r="A110" s="382" t="s">
        <v>561</v>
      </c>
      <c r="B110" s="389" t="s">
        <v>566</v>
      </c>
      <c r="C110" s="390">
        <v>993</v>
      </c>
      <c r="D110" s="347" t="s">
        <v>564</v>
      </c>
      <c r="E110" s="348" t="s">
        <v>620</v>
      </c>
      <c r="F110" s="347"/>
      <c r="G110" s="347"/>
      <c r="H110" s="358">
        <f>H112</f>
        <v>204</v>
      </c>
      <c r="I110" s="358">
        <f>I112</f>
        <v>459.2</v>
      </c>
      <c r="J110" s="358">
        <f>J112</f>
        <v>796</v>
      </c>
      <c r="K110" s="350">
        <f>K112+K113</f>
        <v>21631.8</v>
      </c>
      <c r="L110" s="350">
        <f>L112+L113</f>
        <v>11459.500000000002</v>
      </c>
      <c r="M110" s="350">
        <f>M112+M113</f>
        <v>21631.8</v>
      </c>
      <c r="N110" s="351">
        <f>N111</f>
        <v>93.4</v>
      </c>
    </row>
    <row r="111" spans="1:14" ht="29.25" customHeight="1">
      <c r="A111" s="263" t="s">
        <v>562</v>
      </c>
      <c r="B111" s="258" t="s">
        <v>377</v>
      </c>
      <c r="C111" s="264">
        <v>993</v>
      </c>
      <c r="D111" s="250" t="s">
        <v>564</v>
      </c>
      <c r="E111" s="250" t="s">
        <v>620</v>
      </c>
      <c r="F111" s="250" t="s">
        <v>376</v>
      </c>
      <c r="G111" s="250"/>
      <c r="H111" s="251" t="e">
        <f>[2]роспись!H74</f>
        <v>#REF!</v>
      </c>
      <c r="I111" s="251">
        <v>459.2</v>
      </c>
      <c r="J111" s="251">
        <v>796</v>
      </c>
      <c r="K111" s="252">
        <f>6469.6+600</f>
        <v>7069.6</v>
      </c>
      <c r="L111" s="265">
        <v>2772.6</v>
      </c>
      <c r="M111" s="266">
        <v>7069.6</v>
      </c>
      <c r="N111" s="255">
        <f>N112</f>
        <v>93.4</v>
      </c>
    </row>
    <row r="112" spans="1:14" ht="27.75" customHeight="1" thickBot="1">
      <c r="A112" s="263" t="s">
        <v>563</v>
      </c>
      <c r="B112" s="249" t="s">
        <v>339</v>
      </c>
      <c r="C112" s="264">
        <v>993</v>
      </c>
      <c r="D112" s="250" t="s">
        <v>564</v>
      </c>
      <c r="E112" s="250" t="s">
        <v>620</v>
      </c>
      <c r="F112" s="250" t="s">
        <v>274</v>
      </c>
      <c r="G112" s="250"/>
      <c r="H112" s="251">
        <f>[2]роспись!H75</f>
        <v>204</v>
      </c>
      <c r="I112" s="251">
        <v>459.2</v>
      </c>
      <c r="J112" s="251">
        <v>796</v>
      </c>
      <c r="K112" s="252">
        <f>6469.6+600</f>
        <v>7069.6</v>
      </c>
      <c r="L112" s="265">
        <v>2772.6</v>
      </c>
      <c r="M112" s="266">
        <v>7069.6</v>
      </c>
      <c r="N112" s="255">
        <v>93.4</v>
      </c>
    </row>
    <row r="113" spans="1:14" ht="13.5" thickBot="1">
      <c r="A113" s="377" t="s">
        <v>78</v>
      </c>
      <c r="B113" s="378" t="s">
        <v>32</v>
      </c>
      <c r="C113" s="379" t="s">
        <v>138</v>
      </c>
      <c r="D113" s="379" t="s">
        <v>33</v>
      </c>
      <c r="E113" s="379"/>
      <c r="F113" s="379"/>
      <c r="G113" s="250"/>
      <c r="H113" s="251">
        <f>H114+H116+H118</f>
        <v>704</v>
      </c>
      <c r="I113" s="251">
        <f>I114+I116+I118</f>
        <v>339.3</v>
      </c>
      <c r="J113" s="251">
        <f>J114+J116+J118</f>
        <v>704</v>
      </c>
      <c r="K113" s="380">
        <f>K114+K132+K145+K155</f>
        <v>14562.199999999999</v>
      </c>
      <c r="L113" s="380">
        <f>L114+L132+L145+L155</f>
        <v>8686.9000000000015</v>
      </c>
      <c r="M113" s="380">
        <f>M114+M132+M145+M155</f>
        <v>14562.199999999999</v>
      </c>
      <c r="N113" s="381">
        <f>N121</f>
        <v>15675.3</v>
      </c>
    </row>
    <row r="114" spans="1:14" ht="24.75" hidden="1" customHeight="1" thickBot="1">
      <c r="A114" s="377" t="s">
        <v>68</v>
      </c>
      <c r="B114" s="392" t="s">
        <v>279</v>
      </c>
      <c r="C114" s="379">
        <v>993</v>
      </c>
      <c r="D114" s="379" t="s">
        <v>80</v>
      </c>
      <c r="E114" s="379" t="s">
        <v>186</v>
      </c>
      <c r="F114" s="379"/>
      <c r="G114" s="250"/>
      <c r="H114" s="251">
        <f>H115</f>
        <v>204</v>
      </c>
      <c r="I114" s="251">
        <f>I115</f>
        <v>79.8</v>
      </c>
      <c r="J114" s="251">
        <f>J115</f>
        <v>204</v>
      </c>
      <c r="K114" s="380">
        <f>K115+K117+K119</f>
        <v>1680.2</v>
      </c>
      <c r="L114" s="380">
        <f>L115+L117+L119</f>
        <v>587.20000000000005</v>
      </c>
      <c r="M114" s="380">
        <f>M115+M117+M119</f>
        <v>1680.2</v>
      </c>
      <c r="N114" s="381">
        <f>N115+N117+N119</f>
        <v>0</v>
      </c>
    </row>
    <row r="115" spans="1:14" ht="36.75" hidden="1" customHeight="1" thickBot="1">
      <c r="A115" s="393" t="s">
        <v>69</v>
      </c>
      <c r="B115" s="394" t="s">
        <v>280</v>
      </c>
      <c r="C115" s="272">
        <v>993</v>
      </c>
      <c r="D115" s="272" t="s">
        <v>80</v>
      </c>
      <c r="E115" s="272" t="s">
        <v>191</v>
      </c>
      <c r="F115" s="272"/>
      <c r="G115" s="250"/>
      <c r="H115" s="251">
        <f>[2]роспись!H75</f>
        <v>204</v>
      </c>
      <c r="I115" s="251">
        <v>79.8</v>
      </c>
      <c r="J115" s="251">
        <v>204</v>
      </c>
      <c r="K115" s="297">
        <f>K116</f>
        <v>411.1</v>
      </c>
      <c r="L115" s="297">
        <f>L116</f>
        <v>0</v>
      </c>
      <c r="M115" s="297">
        <f>M116</f>
        <v>411.1</v>
      </c>
      <c r="N115" s="255"/>
    </row>
    <row r="116" spans="1:14" ht="24.75" hidden="1" customHeight="1" thickBot="1">
      <c r="A116" s="263" t="s">
        <v>70</v>
      </c>
      <c r="B116" s="305" t="s">
        <v>271</v>
      </c>
      <c r="C116" s="250">
        <v>993</v>
      </c>
      <c r="D116" s="250" t="s">
        <v>80</v>
      </c>
      <c r="E116" s="250" t="s">
        <v>191</v>
      </c>
      <c r="F116" s="250" t="s">
        <v>272</v>
      </c>
      <c r="G116" s="250"/>
      <c r="H116" s="251">
        <f>H117</f>
        <v>370</v>
      </c>
      <c r="I116" s="251">
        <f>I117</f>
        <v>199.5</v>
      </c>
      <c r="J116" s="251">
        <f>J117</f>
        <v>370</v>
      </c>
      <c r="K116" s="252">
        <v>411.1</v>
      </c>
      <c r="L116" s="253"/>
      <c r="M116" s="254">
        <v>411.1</v>
      </c>
      <c r="N116" s="255">
        <f>N117</f>
        <v>0</v>
      </c>
    </row>
    <row r="117" spans="1:14" ht="13.5" hidden="1" customHeight="1" thickBot="1">
      <c r="A117" s="263" t="s">
        <v>281</v>
      </c>
      <c r="B117" s="395" t="s">
        <v>282</v>
      </c>
      <c r="C117" s="250">
        <v>992</v>
      </c>
      <c r="D117" s="250" t="s">
        <v>283</v>
      </c>
      <c r="E117" s="250" t="s">
        <v>284</v>
      </c>
      <c r="F117" s="250"/>
      <c r="G117" s="250"/>
      <c r="H117" s="251">
        <f>[2]роспись!H76</f>
        <v>370</v>
      </c>
      <c r="I117" s="251">
        <v>199.5</v>
      </c>
      <c r="J117" s="251">
        <v>370</v>
      </c>
      <c r="K117" s="252">
        <f>K118</f>
        <v>656.9</v>
      </c>
      <c r="L117" s="252">
        <f>L118</f>
        <v>587.20000000000005</v>
      </c>
      <c r="M117" s="252">
        <v>656.9</v>
      </c>
      <c r="N117" s="255">
        <f>N118</f>
        <v>0</v>
      </c>
    </row>
    <row r="118" spans="1:14" ht="24.75" hidden="1" customHeight="1" thickBot="1">
      <c r="A118" s="263" t="s">
        <v>285</v>
      </c>
      <c r="B118" s="395" t="s">
        <v>271</v>
      </c>
      <c r="C118" s="250">
        <v>992</v>
      </c>
      <c r="D118" s="250" t="s">
        <v>283</v>
      </c>
      <c r="E118" s="250" t="s">
        <v>284</v>
      </c>
      <c r="F118" s="250" t="s">
        <v>272</v>
      </c>
      <c r="G118" s="250"/>
      <c r="H118" s="251">
        <f>H119</f>
        <v>130</v>
      </c>
      <c r="I118" s="251">
        <f t="shared" ref="I118:N119" si="12">I119</f>
        <v>60</v>
      </c>
      <c r="J118" s="251">
        <f t="shared" si="12"/>
        <v>130</v>
      </c>
      <c r="K118" s="252">
        <v>656.9</v>
      </c>
      <c r="L118" s="251">
        <v>587.20000000000005</v>
      </c>
      <c r="M118" s="251">
        <f t="shared" si="12"/>
        <v>612.20000000000005</v>
      </c>
      <c r="N118" s="255">
        <f t="shared" si="12"/>
        <v>0</v>
      </c>
    </row>
    <row r="119" spans="1:14" ht="48.75" hidden="1" customHeight="1" thickBot="1">
      <c r="A119" s="263" t="s">
        <v>286</v>
      </c>
      <c r="B119" s="395" t="s">
        <v>287</v>
      </c>
      <c r="C119" s="250">
        <v>992</v>
      </c>
      <c r="D119" s="250" t="s">
        <v>283</v>
      </c>
      <c r="E119" s="250" t="s">
        <v>288</v>
      </c>
      <c r="F119" s="250"/>
      <c r="G119" s="250"/>
      <c r="H119" s="251">
        <f>[2]роспись!H77</f>
        <v>130</v>
      </c>
      <c r="I119" s="251">
        <v>60</v>
      </c>
      <c r="J119" s="251">
        <v>130</v>
      </c>
      <c r="K119" s="252">
        <f>K120</f>
        <v>612.20000000000005</v>
      </c>
      <c r="L119" s="252">
        <f t="shared" si="12"/>
        <v>0</v>
      </c>
      <c r="M119" s="252">
        <f t="shared" si="12"/>
        <v>612.20000000000005</v>
      </c>
      <c r="N119" s="255">
        <f t="shared" si="12"/>
        <v>0</v>
      </c>
    </row>
    <row r="120" spans="1:14" ht="24.75" hidden="1" customHeight="1" thickBot="1">
      <c r="A120" s="306" t="s">
        <v>289</v>
      </c>
      <c r="B120" s="391" t="s">
        <v>271</v>
      </c>
      <c r="C120" s="283">
        <v>992</v>
      </c>
      <c r="D120" s="283" t="s">
        <v>283</v>
      </c>
      <c r="E120" s="283" t="s">
        <v>288</v>
      </c>
      <c r="F120" s="283" t="s">
        <v>272</v>
      </c>
      <c r="G120" s="396"/>
      <c r="H120" s="397">
        <f>H132</f>
        <v>1077.7</v>
      </c>
      <c r="I120" s="397">
        <f>I132</f>
        <v>566.29999999999995</v>
      </c>
      <c r="J120" s="397">
        <f>J132</f>
        <v>1077.7</v>
      </c>
      <c r="K120" s="299">
        <v>612.20000000000005</v>
      </c>
      <c r="L120" s="299"/>
      <c r="M120" s="299">
        <v>612.20000000000005</v>
      </c>
      <c r="N120" s="300"/>
    </row>
    <row r="121" spans="1:14" ht="13.5" thickBot="1">
      <c r="A121" s="377" t="s">
        <v>68</v>
      </c>
      <c r="B121" s="398" t="s">
        <v>355</v>
      </c>
      <c r="C121" s="379" t="s">
        <v>138</v>
      </c>
      <c r="D121" s="379" t="s">
        <v>80</v>
      </c>
      <c r="E121" s="379"/>
      <c r="F121" s="379"/>
      <c r="G121" s="379"/>
      <c r="H121" s="385"/>
      <c r="I121" s="385"/>
      <c r="J121" s="385"/>
      <c r="K121" s="380"/>
      <c r="L121" s="380"/>
      <c r="M121" s="380"/>
      <c r="N121" s="381">
        <f>N122+N132+N145+N155</f>
        <v>15675.3</v>
      </c>
    </row>
    <row r="122" spans="1:14" ht="27.75" customHeight="1" thickBot="1">
      <c r="A122" s="377" t="s">
        <v>69</v>
      </c>
      <c r="B122" s="392" t="s">
        <v>486</v>
      </c>
      <c r="C122" s="379">
        <v>993</v>
      </c>
      <c r="D122" s="379" t="s">
        <v>80</v>
      </c>
      <c r="E122" s="379" t="s">
        <v>622</v>
      </c>
      <c r="F122" s="379"/>
      <c r="G122" s="250"/>
      <c r="H122" s="251">
        <f>H123</f>
        <v>552.70000000000005</v>
      </c>
      <c r="I122" s="251">
        <f>I123</f>
        <v>79.8</v>
      </c>
      <c r="J122" s="251">
        <f>J123</f>
        <v>204</v>
      </c>
      <c r="K122" s="380">
        <f>K123+K126+K129</f>
        <v>1680.2</v>
      </c>
      <c r="L122" s="380">
        <f>L123+L126+L129</f>
        <v>587.20000000000005</v>
      </c>
      <c r="M122" s="380">
        <f>M123+M126+M129</f>
        <v>1680.2</v>
      </c>
      <c r="N122" s="381">
        <f>N123+N129+N126</f>
        <v>623.79999999999995</v>
      </c>
    </row>
    <row r="123" spans="1:14" ht="43.5" customHeight="1">
      <c r="A123" s="393" t="s">
        <v>69</v>
      </c>
      <c r="B123" s="394" t="s">
        <v>280</v>
      </c>
      <c r="C123" s="272">
        <v>993</v>
      </c>
      <c r="D123" s="272" t="s">
        <v>80</v>
      </c>
      <c r="E123" s="423" t="s">
        <v>623</v>
      </c>
      <c r="F123" s="272"/>
      <c r="G123" s="250"/>
      <c r="H123" s="251">
        <f>[2]роспись!H84</f>
        <v>552.70000000000005</v>
      </c>
      <c r="I123" s="251">
        <v>79.8</v>
      </c>
      <c r="J123" s="251">
        <v>204</v>
      </c>
      <c r="K123" s="297">
        <f>K125</f>
        <v>411.1</v>
      </c>
      <c r="L123" s="297">
        <f>L125</f>
        <v>0</v>
      </c>
      <c r="M123" s="297">
        <f>M125</f>
        <v>411.1</v>
      </c>
      <c r="N123" s="255">
        <f>N124</f>
        <v>623.79999999999995</v>
      </c>
    </row>
    <row r="124" spans="1:14" ht="33" customHeight="1">
      <c r="A124" s="263" t="s">
        <v>70</v>
      </c>
      <c r="B124" s="258" t="s">
        <v>377</v>
      </c>
      <c r="C124" s="250">
        <v>993</v>
      </c>
      <c r="D124" s="250" t="s">
        <v>80</v>
      </c>
      <c r="E124" s="250" t="s">
        <v>623</v>
      </c>
      <c r="F124" s="250" t="s">
        <v>376</v>
      </c>
      <c r="G124" s="250"/>
      <c r="H124" s="251" t="e">
        <f t="shared" ref="H124:J125" si="13">H125</f>
        <v>#REF!</v>
      </c>
      <c r="I124" s="251">
        <f t="shared" si="13"/>
        <v>199.5</v>
      </c>
      <c r="J124" s="251">
        <f t="shared" si="13"/>
        <v>370</v>
      </c>
      <c r="K124" s="252">
        <v>411.1</v>
      </c>
      <c r="L124" s="253"/>
      <c r="M124" s="254">
        <v>411.1</v>
      </c>
      <c r="N124" s="255">
        <f>N125</f>
        <v>623.79999999999995</v>
      </c>
    </row>
    <row r="125" spans="1:14" ht="27" customHeight="1" thickBot="1">
      <c r="A125" s="263" t="s">
        <v>70</v>
      </c>
      <c r="B125" s="249" t="s">
        <v>339</v>
      </c>
      <c r="C125" s="250">
        <v>993</v>
      </c>
      <c r="D125" s="250" t="s">
        <v>80</v>
      </c>
      <c r="E125" s="250" t="s">
        <v>623</v>
      </c>
      <c r="F125" s="250" t="s">
        <v>274</v>
      </c>
      <c r="G125" s="250"/>
      <c r="H125" s="251" t="e">
        <f t="shared" si="13"/>
        <v>#REF!</v>
      </c>
      <c r="I125" s="251">
        <f t="shared" si="13"/>
        <v>199.5</v>
      </c>
      <c r="J125" s="251">
        <f t="shared" si="13"/>
        <v>370</v>
      </c>
      <c r="K125" s="252">
        <v>411.1</v>
      </c>
      <c r="L125" s="253"/>
      <c r="M125" s="254">
        <v>411.1</v>
      </c>
      <c r="N125" s="255">
        <v>623.79999999999995</v>
      </c>
    </row>
    <row r="126" spans="1:14" ht="34.5" hidden="1" customHeight="1">
      <c r="A126" s="263" t="s">
        <v>281</v>
      </c>
      <c r="B126" s="395" t="s">
        <v>282</v>
      </c>
      <c r="C126" s="250">
        <v>992</v>
      </c>
      <c r="D126" s="250" t="s">
        <v>80</v>
      </c>
      <c r="E126" s="250" t="s">
        <v>624</v>
      </c>
      <c r="F126" s="250"/>
      <c r="G126" s="250"/>
      <c r="H126" s="251" t="e">
        <f>[2]роспись!H85</f>
        <v>#REF!</v>
      </c>
      <c r="I126" s="251">
        <v>199.5</v>
      </c>
      <c r="J126" s="251">
        <v>370</v>
      </c>
      <c r="K126" s="252">
        <f>K127</f>
        <v>656.9</v>
      </c>
      <c r="L126" s="252">
        <f>L127</f>
        <v>587.20000000000005</v>
      </c>
      <c r="M126" s="252">
        <v>656.9</v>
      </c>
      <c r="N126" s="255">
        <f>N127</f>
        <v>0</v>
      </c>
    </row>
    <row r="127" spans="1:14" ht="29.25" hidden="1" customHeight="1">
      <c r="A127" s="263" t="s">
        <v>285</v>
      </c>
      <c r="B127" s="395" t="s">
        <v>553</v>
      </c>
      <c r="C127" s="250">
        <v>992</v>
      </c>
      <c r="D127" s="250" t="s">
        <v>80</v>
      </c>
      <c r="E127" s="250" t="s">
        <v>624</v>
      </c>
      <c r="F127" s="250" t="s">
        <v>376</v>
      </c>
      <c r="G127" s="250"/>
      <c r="H127" s="251" t="e">
        <f>H129</f>
        <v>#REF!</v>
      </c>
      <c r="I127" s="251">
        <f>I129</f>
        <v>60</v>
      </c>
      <c r="J127" s="251">
        <f>J129</f>
        <v>130</v>
      </c>
      <c r="K127" s="252">
        <v>656.9</v>
      </c>
      <c r="L127" s="251">
        <v>587.20000000000005</v>
      </c>
      <c r="M127" s="251">
        <f>M129</f>
        <v>612.20000000000005</v>
      </c>
      <c r="N127" s="255">
        <f>N128</f>
        <v>0</v>
      </c>
    </row>
    <row r="128" spans="1:14" ht="34.5" hidden="1" customHeight="1" thickBot="1">
      <c r="A128" s="306" t="s">
        <v>394</v>
      </c>
      <c r="B128" s="249" t="s">
        <v>339</v>
      </c>
      <c r="C128" s="283" t="s">
        <v>138</v>
      </c>
      <c r="D128" s="283" t="s">
        <v>80</v>
      </c>
      <c r="E128" s="250" t="s">
        <v>624</v>
      </c>
      <c r="F128" s="283" t="s">
        <v>274</v>
      </c>
      <c r="G128" s="396"/>
      <c r="H128" s="397" t="e">
        <f>H129</f>
        <v>#REF!</v>
      </c>
      <c r="I128" s="397">
        <f>I129</f>
        <v>60</v>
      </c>
      <c r="J128" s="397">
        <f>J129</f>
        <v>130</v>
      </c>
      <c r="K128" s="299">
        <v>612.20000000000005</v>
      </c>
      <c r="L128" s="299"/>
      <c r="M128" s="299">
        <v>612.20000000000005</v>
      </c>
      <c r="N128" s="300">
        <v>0</v>
      </c>
    </row>
    <row r="129" spans="1:14" ht="50.25" hidden="1" customHeight="1">
      <c r="A129" s="263" t="s">
        <v>70</v>
      </c>
      <c r="B129" s="395" t="s">
        <v>410</v>
      </c>
      <c r="C129" s="250" t="s">
        <v>138</v>
      </c>
      <c r="D129" s="250" t="s">
        <v>80</v>
      </c>
      <c r="E129" s="250" t="s">
        <v>288</v>
      </c>
      <c r="F129" s="250"/>
      <c r="G129" s="250"/>
      <c r="H129" s="251" t="e">
        <f>[2]роспись!H86</f>
        <v>#REF!</v>
      </c>
      <c r="I129" s="251">
        <v>60</v>
      </c>
      <c r="J129" s="251">
        <v>130</v>
      </c>
      <c r="K129" s="252">
        <f>K131</f>
        <v>612.20000000000005</v>
      </c>
      <c r="L129" s="252">
        <f>L131</f>
        <v>0</v>
      </c>
      <c r="M129" s="252">
        <f>M131</f>
        <v>612.20000000000005</v>
      </c>
      <c r="N129" s="255">
        <f>N131</f>
        <v>0</v>
      </c>
    </row>
    <row r="130" spans="1:14" ht="30" hidden="1" customHeight="1">
      <c r="A130" s="267" t="s">
        <v>356</v>
      </c>
      <c r="B130" s="258" t="s">
        <v>377</v>
      </c>
      <c r="C130" s="256" t="s">
        <v>138</v>
      </c>
      <c r="D130" s="256" t="s">
        <v>80</v>
      </c>
      <c r="E130" s="256" t="s">
        <v>288</v>
      </c>
      <c r="F130" s="256" t="s">
        <v>376</v>
      </c>
      <c r="G130" s="250"/>
      <c r="H130" s="250" t="e">
        <f>[2]роспись!H83</f>
        <v>#REF!</v>
      </c>
      <c r="I130" s="251">
        <v>566.29999999999995</v>
      </c>
      <c r="J130" s="251">
        <v>1077.7</v>
      </c>
      <c r="K130" s="268">
        <v>1800</v>
      </c>
      <c r="L130" s="253">
        <v>1632.4</v>
      </c>
      <c r="M130" s="254">
        <v>1800</v>
      </c>
      <c r="N130" s="255">
        <f>N131</f>
        <v>0</v>
      </c>
    </row>
    <row r="131" spans="1:14" ht="39" hidden="1" customHeight="1" thickBot="1">
      <c r="A131" s="306" t="s">
        <v>394</v>
      </c>
      <c r="B131" s="249" t="s">
        <v>339</v>
      </c>
      <c r="C131" s="283" t="s">
        <v>138</v>
      </c>
      <c r="D131" s="283" t="s">
        <v>80</v>
      </c>
      <c r="E131" s="283" t="s">
        <v>288</v>
      </c>
      <c r="F131" s="283" t="s">
        <v>274</v>
      </c>
      <c r="G131" s="396"/>
      <c r="H131" s="397">
        <f>H132</f>
        <v>1077.7</v>
      </c>
      <c r="I131" s="397">
        <f>I132</f>
        <v>566.29999999999995</v>
      </c>
      <c r="J131" s="397">
        <f>J132</f>
        <v>1077.7</v>
      </c>
      <c r="K131" s="299">
        <v>612.20000000000005</v>
      </c>
      <c r="L131" s="299"/>
      <c r="M131" s="299">
        <v>612.20000000000005</v>
      </c>
      <c r="N131" s="300">
        <v>0</v>
      </c>
    </row>
    <row r="132" spans="1:14" ht="36.75" thickBot="1">
      <c r="A132" s="377" t="s">
        <v>281</v>
      </c>
      <c r="B132" s="392" t="s">
        <v>290</v>
      </c>
      <c r="C132" s="379">
        <v>993</v>
      </c>
      <c r="D132" s="379" t="s">
        <v>80</v>
      </c>
      <c r="E132" s="379" t="s">
        <v>625</v>
      </c>
      <c r="F132" s="379"/>
      <c r="G132" s="387"/>
      <c r="H132" s="388">
        <f>H136</f>
        <v>1077.7</v>
      </c>
      <c r="I132" s="388">
        <f>I136</f>
        <v>566.29999999999995</v>
      </c>
      <c r="J132" s="388">
        <f>J136</f>
        <v>1077.7</v>
      </c>
      <c r="K132" s="380">
        <f>K136++K139+K142</f>
        <v>6501.6</v>
      </c>
      <c r="L132" s="380">
        <f>L136++L139+L142</f>
        <v>4178.7000000000007</v>
      </c>
      <c r="M132" s="380">
        <f>M136++M139+M142</f>
        <v>6501.6</v>
      </c>
      <c r="N132" s="381">
        <f>N136++N139+N142+N133</f>
        <v>9287</v>
      </c>
    </row>
    <row r="133" spans="1:14" ht="28.5" hidden="1" customHeight="1">
      <c r="A133" s="269" t="s">
        <v>285</v>
      </c>
      <c r="B133" s="416" t="s">
        <v>580</v>
      </c>
      <c r="C133" s="271" t="s">
        <v>138</v>
      </c>
      <c r="D133" s="271" t="s">
        <v>80</v>
      </c>
      <c r="E133" s="271" t="s">
        <v>579</v>
      </c>
      <c r="F133" s="271"/>
      <c r="G133" s="272"/>
      <c r="H133" s="272">
        <f t="shared" ref="H133:M133" si="14">H135</f>
        <v>370</v>
      </c>
      <c r="I133" s="273">
        <f t="shared" si="14"/>
        <v>566.29999999999995</v>
      </c>
      <c r="J133" s="273">
        <f t="shared" si="14"/>
        <v>1077.7</v>
      </c>
      <c r="K133" s="274">
        <f t="shared" si="14"/>
        <v>1800</v>
      </c>
      <c r="L133" s="274">
        <f t="shared" si="14"/>
        <v>1632.4</v>
      </c>
      <c r="M133" s="274">
        <f t="shared" si="14"/>
        <v>1800</v>
      </c>
      <c r="N133" s="275">
        <f>N134</f>
        <v>0</v>
      </c>
    </row>
    <row r="134" spans="1:14" ht="29.25" hidden="1" customHeight="1">
      <c r="A134" s="267" t="s">
        <v>357</v>
      </c>
      <c r="B134" s="258" t="s">
        <v>377</v>
      </c>
      <c r="C134" s="256" t="s">
        <v>138</v>
      </c>
      <c r="D134" s="256" t="s">
        <v>80</v>
      </c>
      <c r="E134" s="271" t="s">
        <v>579</v>
      </c>
      <c r="F134" s="256" t="s">
        <v>376</v>
      </c>
      <c r="G134" s="250"/>
      <c r="H134" s="250">
        <f>[2]роспись!H75</f>
        <v>204</v>
      </c>
      <c r="I134" s="251">
        <v>566.29999999999995</v>
      </c>
      <c r="J134" s="251">
        <v>1077.7</v>
      </c>
      <c r="K134" s="268">
        <v>1800</v>
      </c>
      <c r="L134" s="253">
        <v>1632.4</v>
      </c>
      <c r="M134" s="254">
        <v>1800</v>
      </c>
      <c r="N134" s="255">
        <f>N135</f>
        <v>0</v>
      </c>
    </row>
    <row r="135" spans="1:14" ht="28.5" hidden="1" customHeight="1">
      <c r="A135" s="267" t="s">
        <v>395</v>
      </c>
      <c r="B135" s="249" t="s">
        <v>339</v>
      </c>
      <c r="C135" s="256" t="s">
        <v>138</v>
      </c>
      <c r="D135" s="256" t="s">
        <v>80</v>
      </c>
      <c r="E135" s="424" t="s">
        <v>579</v>
      </c>
      <c r="F135" s="256" t="s">
        <v>274</v>
      </c>
      <c r="G135" s="250"/>
      <c r="H135" s="250">
        <f>[2]роспись!H76</f>
        <v>370</v>
      </c>
      <c r="I135" s="251">
        <v>566.29999999999995</v>
      </c>
      <c r="J135" s="251">
        <v>1077.7</v>
      </c>
      <c r="K135" s="268">
        <v>1800</v>
      </c>
      <c r="L135" s="253">
        <v>1632.4</v>
      </c>
      <c r="M135" s="254">
        <v>1800</v>
      </c>
      <c r="N135" s="255">
        <v>0</v>
      </c>
    </row>
    <row r="136" spans="1:14" ht="17.25" customHeight="1">
      <c r="A136" s="269" t="s">
        <v>285</v>
      </c>
      <c r="B136" s="270" t="s">
        <v>291</v>
      </c>
      <c r="C136" s="271" t="s">
        <v>138</v>
      </c>
      <c r="D136" s="271" t="s">
        <v>80</v>
      </c>
      <c r="E136" s="250" t="s">
        <v>626</v>
      </c>
      <c r="F136" s="271"/>
      <c r="G136" s="272"/>
      <c r="H136" s="272">
        <f t="shared" ref="H136:M136" si="15">H138</f>
        <v>1077.7</v>
      </c>
      <c r="I136" s="273">
        <f t="shared" si="15"/>
        <v>566.29999999999995</v>
      </c>
      <c r="J136" s="273">
        <f t="shared" si="15"/>
        <v>1077.7</v>
      </c>
      <c r="K136" s="274">
        <f t="shared" si="15"/>
        <v>1800</v>
      </c>
      <c r="L136" s="274">
        <f t="shared" si="15"/>
        <v>1632.4</v>
      </c>
      <c r="M136" s="274">
        <f t="shared" si="15"/>
        <v>1800</v>
      </c>
      <c r="N136" s="275">
        <f>N137</f>
        <v>550</v>
      </c>
    </row>
    <row r="137" spans="1:14" ht="29.25" customHeight="1">
      <c r="A137" s="267" t="s">
        <v>357</v>
      </c>
      <c r="B137" s="258" t="s">
        <v>377</v>
      </c>
      <c r="C137" s="256" t="s">
        <v>138</v>
      </c>
      <c r="D137" s="256" t="s">
        <v>80</v>
      </c>
      <c r="E137" s="250" t="s">
        <v>626</v>
      </c>
      <c r="F137" s="256" t="s">
        <v>376</v>
      </c>
      <c r="G137" s="250"/>
      <c r="H137" s="250" t="e">
        <f>[2]роспись!H78</f>
        <v>#REF!</v>
      </c>
      <c r="I137" s="251">
        <v>566.29999999999995</v>
      </c>
      <c r="J137" s="251">
        <v>1077.7</v>
      </c>
      <c r="K137" s="268">
        <v>1800</v>
      </c>
      <c r="L137" s="253">
        <v>1632.4</v>
      </c>
      <c r="M137" s="254">
        <v>1800</v>
      </c>
      <c r="N137" s="255">
        <f>N138</f>
        <v>550</v>
      </c>
    </row>
    <row r="138" spans="1:14" ht="28.5" customHeight="1">
      <c r="A138" s="267" t="s">
        <v>395</v>
      </c>
      <c r="B138" s="249" t="s">
        <v>339</v>
      </c>
      <c r="C138" s="256" t="s">
        <v>138</v>
      </c>
      <c r="D138" s="256" t="s">
        <v>80</v>
      </c>
      <c r="E138" s="272" t="s">
        <v>626</v>
      </c>
      <c r="F138" s="256" t="s">
        <v>274</v>
      </c>
      <c r="G138" s="250"/>
      <c r="H138" s="250">
        <f>[2]роспись!H79</f>
        <v>1077.7</v>
      </c>
      <c r="I138" s="251">
        <v>566.29999999999995</v>
      </c>
      <c r="J138" s="251">
        <v>1077.7</v>
      </c>
      <c r="K138" s="268">
        <v>1800</v>
      </c>
      <c r="L138" s="253">
        <v>1632.4</v>
      </c>
      <c r="M138" s="254">
        <v>1800</v>
      </c>
      <c r="N138" s="255">
        <v>550</v>
      </c>
    </row>
    <row r="139" spans="1:14" ht="24">
      <c r="A139" s="267" t="s">
        <v>358</v>
      </c>
      <c r="B139" s="257" t="s">
        <v>81</v>
      </c>
      <c r="C139" s="276" t="s">
        <v>138</v>
      </c>
      <c r="D139" s="256" t="s">
        <v>80</v>
      </c>
      <c r="E139" s="272" t="s">
        <v>627</v>
      </c>
      <c r="F139" s="256"/>
      <c r="G139" s="250"/>
      <c r="H139" s="251">
        <f>H145</f>
        <v>780.80000000000007</v>
      </c>
      <c r="I139" s="251">
        <f>I145</f>
        <v>457.5</v>
      </c>
      <c r="J139" s="251">
        <f>J145</f>
        <v>704.80000000000007</v>
      </c>
      <c r="K139" s="268">
        <f>K141</f>
        <v>1122</v>
      </c>
      <c r="L139" s="268">
        <f>L141</f>
        <v>475</v>
      </c>
      <c r="M139" s="268">
        <f>M141</f>
        <v>1122</v>
      </c>
      <c r="N139" s="277">
        <f>N140</f>
        <v>500</v>
      </c>
    </row>
    <row r="140" spans="1:14" ht="29.25" customHeight="1">
      <c r="A140" s="267" t="s">
        <v>359</v>
      </c>
      <c r="B140" s="258" t="s">
        <v>377</v>
      </c>
      <c r="C140" s="276" t="s">
        <v>138</v>
      </c>
      <c r="D140" s="256" t="s">
        <v>80</v>
      </c>
      <c r="E140" s="272" t="s">
        <v>627</v>
      </c>
      <c r="F140" s="256" t="s">
        <v>376</v>
      </c>
      <c r="G140" s="250"/>
      <c r="H140" s="251">
        <f>H142</f>
        <v>0</v>
      </c>
      <c r="I140" s="251">
        <f>I142</f>
        <v>0</v>
      </c>
      <c r="J140" s="251">
        <f>J142</f>
        <v>0</v>
      </c>
      <c r="K140" s="268">
        <v>1122</v>
      </c>
      <c r="L140" s="268">
        <v>475</v>
      </c>
      <c r="M140" s="268">
        <v>1122</v>
      </c>
      <c r="N140" s="277">
        <f>N141</f>
        <v>500</v>
      </c>
    </row>
    <row r="141" spans="1:14" ht="25.5" customHeight="1">
      <c r="A141" s="267" t="s">
        <v>396</v>
      </c>
      <c r="B141" s="249" t="s">
        <v>339</v>
      </c>
      <c r="C141" s="276" t="s">
        <v>138</v>
      </c>
      <c r="D141" s="256" t="s">
        <v>80</v>
      </c>
      <c r="E141" s="272" t="s">
        <v>627</v>
      </c>
      <c r="F141" s="256" t="s">
        <v>274</v>
      </c>
      <c r="G141" s="250"/>
      <c r="H141" s="251">
        <f>H144</f>
        <v>0</v>
      </c>
      <c r="I141" s="251">
        <f>I144</f>
        <v>0</v>
      </c>
      <c r="J141" s="251">
        <f>J144</f>
        <v>0</v>
      </c>
      <c r="K141" s="268">
        <v>1122</v>
      </c>
      <c r="L141" s="268">
        <v>475</v>
      </c>
      <c r="M141" s="268">
        <v>1122</v>
      </c>
      <c r="N141" s="277">
        <v>500</v>
      </c>
    </row>
    <row r="142" spans="1:14" ht="21" customHeight="1">
      <c r="A142" s="267" t="s">
        <v>515</v>
      </c>
      <c r="B142" s="278" t="s">
        <v>292</v>
      </c>
      <c r="C142" s="279">
        <v>993</v>
      </c>
      <c r="D142" s="256" t="s">
        <v>80</v>
      </c>
      <c r="E142" s="272" t="s">
        <v>628</v>
      </c>
      <c r="F142" s="256"/>
      <c r="G142" s="250"/>
      <c r="H142" s="251"/>
      <c r="I142" s="251"/>
      <c r="J142" s="251"/>
      <c r="K142" s="268">
        <f>K144</f>
        <v>3579.6</v>
      </c>
      <c r="L142" s="268">
        <f>L144</f>
        <v>2071.3000000000002</v>
      </c>
      <c r="M142" s="268">
        <f>M144</f>
        <v>3579.6</v>
      </c>
      <c r="N142" s="255">
        <f>N143</f>
        <v>8237</v>
      </c>
    </row>
    <row r="143" spans="1:14" ht="27" customHeight="1">
      <c r="A143" s="280" t="s">
        <v>516</v>
      </c>
      <c r="B143" s="258" t="s">
        <v>377</v>
      </c>
      <c r="C143" s="281">
        <v>993</v>
      </c>
      <c r="D143" s="282" t="s">
        <v>80</v>
      </c>
      <c r="E143" s="272" t="s">
        <v>628</v>
      </c>
      <c r="F143" s="256" t="s">
        <v>376</v>
      </c>
      <c r="G143" s="283"/>
      <c r="H143" s="284"/>
      <c r="I143" s="285"/>
      <c r="J143" s="285"/>
      <c r="K143" s="286">
        <v>3579.6</v>
      </c>
      <c r="L143" s="253">
        <v>2071.3000000000002</v>
      </c>
      <c r="M143" s="254">
        <v>3579.6</v>
      </c>
      <c r="N143" s="255">
        <f>N144</f>
        <v>8237</v>
      </c>
    </row>
    <row r="144" spans="1:14" ht="24" customHeight="1" thickBot="1">
      <c r="A144" s="280" t="s">
        <v>517</v>
      </c>
      <c r="B144" s="249" t="s">
        <v>339</v>
      </c>
      <c r="C144" s="281">
        <v>993</v>
      </c>
      <c r="D144" s="282" t="s">
        <v>80</v>
      </c>
      <c r="E144" s="272" t="s">
        <v>628</v>
      </c>
      <c r="F144" s="256" t="s">
        <v>274</v>
      </c>
      <c r="G144" s="283"/>
      <c r="H144" s="284"/>
      <c r="I144" s="285"/>
      <c r="J144" s="285"/>
      <c r="K144" s="286">
        <v>3579.6</v>
      </c>
      <c r="L144" s="253">
        <v>2071.3000000000002</v>
      </c>
      <c r="M144" s="254">
        <v>3579.6</v>
      </c>
      <c r="N144" s="255">
        <v>8237</v>
      </c>
    </row>
    <row r="145" spans="1:14" ht="18.75" customHeight="1" thickBot="1">
      <c r="A145" s="377" t="s">
        <v>286</v>
      </c>
      <c r="B145" s="392" t="s">
        <v>293</v>
      </c>
      <c r="C145" s="379">
        <v>993</v>
      </c>
      <c r="D145" s="379" t="s">
        <v>80</v>
      </c>
      <c r="E145" s="347" t="s">
        <v>632</v>
      </c>
      <c r="F145" s="379"/>
      <c r="G145" s="348"/>
      <c r="H145" s="349">
        <f>H146+H155</f>
        <v>780.80000000000007</v>
      </c>
      <c r="I145" s="349">
        <f>I146+I155</f>
        <v>457.5</v>
      </c>
      <c r="J145" s="349">
        <f>J146+J155</f>
        <v>704.80000000000007</v>
      </c>
      <c r="K145" s="380">
        <f>K146+K149</f>
        <v>571.6</v>
      </c>
      <c r="L145" s="380">
        <f>L146+L149</f>
        <v>100</v>
      </c>
      <c r="M145" s="380">
        <f>M146+M149</f>
        <v>571.6</v>
      </c>
      <c r="N145" s="381">
        <f>N146+N149+N152</f>
        <v>2458.3000000000002</v>
      </c>
    </row>
    <row r="146" spans="1:14" ht="24">
      <c r="A146" s="287" t="s">
        <v>289</v>
      </c>
      <c r="B146" s="288" t="s">
        <v>294</v>
      </c>
      <c r="C146" s="289" t="s">
        <v>138</v>
      </c>
      <c r="D146" s="271" t="s">
        <v>80</v>
      </c>
      <c r="E146" s="272" t="s">
        <v>629</v>
      </c>
      <c r="F146" s="271"/>
      <c r="G146" s="250"/>
      <c r="H146" s="251">
        <f t="shared" ref="H146:N146" si="16">H148</f>
        <v>552.70000000000005</v>
      </c>
      <c r="I146" s="251">
        <f t="shared" si="16"/>
        <v>356.1</v>
      </c>
      <c r="J146" s="251">
        <f t="shared" si="16"/>
        <v>552.70000000000005</v>
      </c>
      <c r="K146" s="274">
        <f t="shared" si="16"/>
        <v>150</v>
      </c>
      <c r="L146" s="274">
        <f t="shared" si="16"/>
        <v>100</v>
      </c>
      <c r="M146" s="274">
        <f t="shared" si="16"/>
        <v>150</v>
      </c>
      <c r="N146" s="275">
        <f t="shared" si="16"/>
        <v>1877.4</v>
      </c>
    </row>
    <row r="147" spans="1:14" ht="28.5" customHeight="1">
      <c r="A147" s="267" t="s">
        <v>360</v>
      </c>
      <c r="B147" s="258" t="s">
        <v>377</v>
      </c>
      <c r="C147" s="289" t="s">
        <v>138</v>
      </c>
      <c r="D147" s="271" t="s">
        <v>80</v>
      </c>
      <c r="E147" s="272" t="s">
        <v>629</v>
      </c>
      <c r="F147" s="271" t="s">
        <v>376</v>
      </c>
      <c r="G147" s="250"/>
      <c r="H147" s="251" t="e">
        <f>[2]роспись!H83</f>
        <v>#REF!</v>
      </c>
      <c r="I147" s="251">
        <v>356.1</v>
      </c>
      <c r="J147" s="251">
        <v>552.70000000000005</v>
      </c>
      <c r="K147" s="274">
        <v>150</v>
      </c>
      <c r="L147" s="290">
        <v>100</v>
      </c>
      <c r="M147" s="291">
        <v>150</v>
      </c>
      <c r="N147" s="255">
        <f>N148</f>
        <v>1877.4</v>
      </c>
    </row>
    <row r="148" spans="1:14" ht="30" customHeight="1">
      <c r="A148" s="292" t="s">
        <v>397</v>
      </c>
      <c r="B148" s="249" t="s">
        <v>339</v>
      </c>
      <c r="C148" s="289" t="s">
        <v>138</v>
      </c>
      <c r="D148" s="271" t="s">
        <v>80</v>
      </c>
      <c r="E148" s="272" t="s">
        <v>629</v>
      </c>
      <c r="F148" s="271" t="s">
        <v>274</v>
      </c>
      <c r="G148" s="250"/>
      <c r="H148" s="251">
        <f>[2]роспись!H84</f>
        <v>552.70000000000005</v>
      </c>
      <c r="I148" s="251">
        <v>356.1</v>
      </c>
      <c r="J148" s="251">
        <v>552.70000000000005</v>
      </c>
      <c r="K148" s="274">
        <v>150</v>
      </c>
      <c r="L148" s="290">
        <v>100</v>
      </c>
      <c r="M148" s="291">
        <v>150</v>
      </c>
      <c r="N148" s="255">
        <v>1877.4</v>
      </c>
    </row>
    <row r="149" spans="1:14" ht="24">
      <c r="A149" s="280" t="s">
        <v>361</v>
      </c>
      <c r="B149" s="293" t="s">
        <v>487</v>
      </c>
      <c r="C149" s="294" t="s">
        <v>138</v>
      </c>
      <c r="D149" s="282" t="s">
        <v>80</v>
      </c>
      <c r="E149" s="272" t="s">
        <v>630</v>
      </c>
      <c r="F149" s="282"/>
      <c r="G149" s="250"/>
      <c r="H149" s="251"/>
      <c r="I149" s="251"/>
      <c r="J149" s="251"/>
      <c r="K149" s="286">
        <f>K151</f>
        <v>421.6</v>
      </c>
      <c r="L149" s="286">
        <f>L151</f>
        <v>0</v>
      </c>
      <c r="M149" s="286">
        <f>M151</f>
        <v>421.6</v>
      </c>
      <c r="N149" s="295">
        <f>N151</f>
        <v>500</v>
      </c>
    </row>
    <row r="150" spans="1:14" ht="27" customHeight="1">
      <c r="A150" s="280" t="s">
        <v>362</v>
      </c>
      <c r="B150" s="258" t="s">
        <v>377</v>
      </c>
      <c r="C150" s="294" t="s">
        <v>138</v>
      </c>
      <c r="D150" s="282" t="s">
        <v>80</v>
      </c>
      <c r="E150" s="272" t="s">
        <v>630</v>
      </c>
      <c r="F150" s="282" t="s">
        <v>376</v>
      </c>
      <c r="G150" s="250"/>
      <c r="H150" s="251"/>
      <c r="I150" s="251"/>
      <c r="J150" s="251"/>
      <c r="K150" s="286">
        <v>421.6</v>
      </c>
      <c r="L150" s="296"/>
      <c r="M150" s="296">
        <v>421.6</v>
      </c>
      <c r="N150" s="255">
        <f>N151</f>
        <v>500</v>
      </c>
    </row>
    <row r="151" spans="1:14" ht="27" customHeight="1">
      <c r="A151" s="280" t="s">
        <v>398</v>
      </c>
      <c r="B151" s="249" t="s">
        <v>339</v>
      </c>
      <c r="C151" s="294" t="s">
        <v>138</v>
      </c>
      <c r="D151" s="282" t="s">
        <v>80</v>
      </c>
      <c r="E151" s="272" t="s">
        <v>630</v>
      </c>
      <c r="F151" s="282" t="s">
        <v>274</v>
      </c>
      <c r="G151" s="250"/>
      <c r="H151" s="251"/>
      <c r="I151" s="251"/>
      <c r="J151" s="251"/>
      <c r="K151" s="286">
        <v>421.6</v>
      </c>
      <c r="L151" s="296"/>
      <c r="M151" s="296">
        <v>421.6</v>
      </c>
      <c r="N151" s="255">
        <v>500</v>
      </c>
    </row>
    <row r="152" spans="1:14" ht="29.25" customHeight="1">
      <c r="A152" s="280" t="s">
        <v>594</v>
      </c>
      <c r="B152" s="293" t="s">
        <v>597</v>
      </c>
      <c r="C152" s="294" t="s">
        <v>138</v>
      </c>
      <c r="D152" s="282" t="s">
        <v>80</v>
      </c>
      <c r="E152" s="272" t="s">
        <v>631</v>
      </c>
      <c r="F152" s="282"/>
      <c r="G152" s="250"/>
      <c r="H152" s="251"/>
      <c r="I152" s="251"/>
      <c r="J152" s="251"/>
      <c r="K152" s="286">
        <f>K154</f>
        <v>421.6</v>
      </c>
      <c r="L152" s="286">
        <f>L154</f>
        <v>0</v>
      </c>
      <c r="M152" s="286">
        <f>M154</f>
        <v>421.6</v>
      </c>
      <c r="N152" s="295">
        <f>N154</f>
        <v>80.900000000000006</v>
      </c>
    </row>
    <row r="153" spans="1:14" ht="27" customHeight="1">
      <c r="A153" s="280" t="s">
        <v>595</v>
      </c>
      <c r="B153" s="258" t="s">
        <v>377</v>
      </c>
      <c r="C153" s="294" t="s">
        <v>138</v>
      </c>
      <c r="D153" s="282" t="s">
        <v>80</v>
      </c>
      <c r="E153" s="272" t="s">
        <v>631</v>
      </c>
      <c r="F153" s="282" t="s">
        <v>376</v>
      </c>
      <c r="G153" s="250"/>
      <c r="H153" s="251"/>
      <c r="I153" s="251"/>
      <c r="J153" s="251"/>
      <c r="K153" s="286">
        <v>421.6</v>
      </c>
      <c r="L153" s="296"/>
      <c r="M153" s="296">
        <v>421.6</v>
      </c>
      <c r="N153" s="255">
        <f>N154</f>
        <v>80.900000000000006</v>
      </c>
    </row>
    <row r="154" spans="1:14" ht="27" customHeight="1" thickBot="1">
      <c r="A154" s="280" t="s">
        <v>596</v>
      </c>
      <c r="B154" s="249" t="s">
        <v>339</v>
      </c>
      <c r="C154" s="294" t="s">
        <v>138</v>
      </c>
      <c r="D154" s="282" t="s">
        <v>80</v>
      </c>
      <c r="E154" s="427" t="s">
        <v>631</v>
      </c>
      <c r="F154" s="282" t="s">
        <v>274</v>
      </c>
      <c r="G154" s="250"/>
      <c r="H154" s="251"/>
      <c r="I154" s="251"/>
      <c r="J154" s="251"/>
      <c r="K154" s="286">
        <v>421.6</v>
      </c>
      <c r="L154" s="296"/>
      <c r="M154" s="296">
        <v>421.6</v>
      </c>
      <c r="N154" s="255">
        <v>80.900000000000006</v>
      </c>
    </row>
    <row r="155" spans="1:14" ht="13.5" thickBot="1">
      <c r="A155" s="377" t="s">
        <v>518</v>
      </c>
      <c r="B155" s="392" t="s">
        <v>295</v>
      </c>
      <c r="C155" s="379">
        <v>993</v>
      </c>
      <c r="D155" s="425" t="s">
        <v>80</v>
      </c>
      <c r="E155" s="428" t="s">
        <v>637</v>
      </c>
      <c r="F155" s="426"/>
      <c r="G155" s="348"/>
      <c r="H155" s="349">
        <f>H156</f>
        <v>228.1</v>
      </c>
      <c r="I155" s="349">
        <f>I156</f>
        <v>101.4</v>
      </c>
      <c r="J155" s="349">
        <f>J156</f>
        <v>152.1</v>
      </c>
      <c r="K155" s="380">
        <f>K156+K159+K162</f>
        <v>5808.7999999999993</v>
      </c>
      <c r="L155" s="380">
        <f>L156+L159+L162</f>
        <v>3821.0000000000005</v>
      </c>
      <c r="M155" s="380">
        <f>M156+M159+M162</f>
        <v>5808.7999999999993</v>
      </c>
      <c r="N155" s="381">
        <f>N156+N159+N162+N165</f>
        <v>3306.2</v>
      </c>
    </row>
    <row r="156" spans="1:14" ht="24">
      <c r="A156" s="287" t="s">
        <v>519</v>
      </c>
      <c r="B156" s="288" t="s">
        <v>488</v>
      </c>
      <c r="C156" s="289" t="s">
        <v>138</v>
      </c>
      <c r="D156" s="271" t="s">
        <v>80</v>
      </c>
      <c r="E156" s="272" t="s">
        <v>633</v>
      </c>
      <c r="F156" s="271"/>
      <c r="G156" s="250"/>
      <c r="H156" s="251">
        <f>[2]роспись!H96</f>
        <v>228.1</v>
      </c>
      <c r="I156" s="251">
        <v>101.4</v>
      </c>
      <c r="J156" s="251">
        <v>152.1</v>
      </c>
      <c r="K156" s="297">
        <f>K158</f>
        <v>3232.7</v>
      </c>
      <c r="L156" s="297">
        <f>L158</f>
        <v>1940.7</v>
      </c>
      <c r="M156" s="297">
        <f>M158</f>
        <v>3232.7</v>
      </c>
      <c r="N156" s="298">
        <f>N158</f>
        <v>1704.4</v>
      </c>
    </row>
    <row r="157" spans="1:14" ht="22.5" customHeight="1">
      <c r="A157" s="267" t="s">
        <v>520</v>
      </c>
      <c r="B157" s="258" t="s">
        <v>377</v>
      </c>
      <c r="C157" s="276" t="s">
        <v>138</v>
      </c>
      <c r="D157" s="256" t="s">
        <v>80</v>
      </c>
      <c r="E157" s="272" t="s">
        <v>633</v>
      </c>
      <c r="F157" s="256" t="s">
        <v>376</v>
      </c>
      <c r="G157" s="250"/>
      <c r="H157" s="251">
        <f t="shared" ref="H157:J158" si="17">H158</f>
        <v>400</v>
      </c>
      <c r="I157" s="251">
        <f t="shared" si="17"/>
        <v>220</v>
      </c>
      <c r="J157" s="251">
        <f t="shared" si="17"/>
        <v>400</v>
      </c>
      <c r="K157" s="252">
        <f>3844.9-612.2</f>
        <v>3232.7</v>
      </c>
      <c r="L157" s="252">
        <v>1940.7</v>
      </c>
      <c r="M157" s="252">
        <v>3232.7</v>
      </c>
      <c r="N157" s="255">
        <f>N158</f>
        <v>1704.4</v>
      </c>
    </row>
    <row r="158" spans="1:14" ht="26.25" customHeight="1">
      <c r="A158" s="267" t="s">
        <v>521</v>
      </c>
      <c r="B158" s="249" t="s">
        <v>339</v>
      </c>
      <c r="C158" s="276" t="s">
        <v>138</v>
      </c>
      <c r="D158" s="256" t="s">
        <v>80</v>
      </c>
      <c r="E158" s="272" t="s">
        <v>633</v>
      </c>
      <c r="F158" s="256" t="s">
        <v>274</v>
      </c>
      <c r="G158" s="250"/>
      <c r="H158" s="251">
        <f t="shared" si="17"/>
        <v>400</v>
      </c>
      <c r="I158" s="251">
        <f t="shared" si="17"/>
        <v>220</v>
      </c>
      <c r="J158" s="251">
        <f t="shared" si="17"/>
        <v>400</v>
      </c>
      <c r="K158" s="252">
        <f>3844.9-612.2</f>
        <v>3232.7</v>
      </c>
      <c r="L158" s="252">
        <v>1940.7</v>
      </c>
      <c r="M158" s="252">
        <v>3232.7</v>
      </c>
      <c r="N158" s="255">
        <v>1704.4</v>
      </c>
    </row>
    <row r="159" spans="1:14" ht="18" customHeight="1">
      <c r="A159" s="267" t="s">
        <v>522</v>
      </c>
      <c r="B159" s="258" t="s">
        <v>489</v>
      </c>
      <c r="C159" s="276" t="s">
        <v>138</v>
      </c>
      <c r="D159" s="256" t="s">
        <v>80</v>
      </c>
      <c r="E159" s="272" t="s">
        <v>634</v>
      </c>
      <c r="F159" s="256"/>
      <c r="G159" s="250"/>
      <c r="H159" s="251">
        <f>H161</f>
        <v>400</v>
      </c>
      <c r="I159" s="251">
        <f t="shared" ref="I159:N159" si="18">I161</f>
        <v>220</v>
      </c>
      <c r="J159" s="251">
        <f t="shared" si="18"/>
        <v>400</v>
      </c>
      <c r="K159" s="252">
        <v>2076.1</v>
      </c>
      <c r="L159" s="251">
        <f t="shared" si="18"/>
        <v>1865.4</v>
      </c>
      <c r="M159" s="251">
        <f t="shared" si="18"/>
        <v>2076.1</v>
      </c>
      <c r="N159" s="255">
        <f t="shared" si="18"/>
        <v>480</v>
      </c>
    </row>
    <row r="160" spans="1:14" ht="26.25" customHeight="1">
      <c r="A160" s="267" t="s">
        <v>523</v>
      </c>
      <c r="B160" s="258" t="s">
        <v>377</v>
      </c>
      <c r="C160" s="276" t="s">
        <v>138</v>
      </c>
      <c r="D160" s="256" t="s">
        <v>80</v>
      </c>
      <c r="E160" s="272" t="s">
        <v>634</v>
      </c>
      <c r="F160" s="256" t="s">
        <v>376</v>
      </c>
      <c r="G160" s="250"/>
      <c r="H160" s="251">
        <f t="shared" ref="H160:J161" si="19">H161</f>
        <v>400</v>
      </c>
      <c r="I160" s="251">
        <f t="shared" si="19"/>
        <v>220</v>
      </c>
      <c r="J160" s="251">
        <f t="shared" si="19"/>
        <v>400</v>
      </c>
      <c r="K160" s="252">
        <v>2076.1</v>
      </c>
      <c r="L160" s="252">
        <v>1865.4</v>
      </c>
      <c r="M160" s="252">
        <v>2076.1</v>
      </c>
      <c r="N160" s="255">
        <f>N161</f>
        <v>480</v>
      </c>
    </row>
    <row r="161" spans="1:14" ht="27" customHeight="1">
      <c r="A161" s="267" t="s">
        <v>524</v>
      </c>
      <c r="B161" s="249" t="s">
        <v>339</v>
      </c>
      <c r="C161" s="276" t="s">
        <v>138</v>
      </c>
      <c r="D161" s="256" t="s">
        <v>80</v>
      </c>
      <c r="E161" s="272" t="s">
        <v>634</v>
      </c>
      <c r="F161" s="256" t="s">
        <v>274</v>
      </c>
      <c r="G161" s="250"/>
      <c r="H161" s="251">
        <f t="shared" si="19"/>
        <v>400</v>
      </c>
      <c r="I161" s="251">
        <f t="shared" si="19"/>
        <v>220</v>
      </c>
      <c r="J161" s="251">
        <f t="shared" si="19"/>
        <v>400</v>
      </c>
      <c r="K161" s="252">
        <v>2076.1</v>
      </c>
      <c r="L161" s="252">
        <v>1865.4</v>
      </c>
      <c r="M161" s="252">
        <v>2076.1</v>
      </c>
      <c r="N161" s="255">
        <v>480</v>
      </c>
    </row>
    <row r="162" spans="1:14" ht="21" customHeight="1">
      <c r="A162" s="267" t="s">
        <v>525</v>
      </c>
      <c r="B162" s="258" t="s">
        <v>82</v>
      </c>
      <c r="C162" s="276" t="s">
        <v>138</v>
      </c>
      <c r="D162" s="256" t="s">
        <v>80</v>
      </c>
      <c r="E162" s="272" t="s">
        <v>635</v>
      </c>
      <c r="F162" s="256"/>
      <c r="G162" s="250"/>
      <c r="H162" s="251">
        <v>400</v>
      </c>
      <c r="I162" s="251">
        <v>220</v>
      </c>
      <c r="J162" s="251">
        <v>400</v>
      </c>
      <c r="K162" s="252">
        <f>K164</f>
        <v>500</v>
      </c>
      <c r="L162" s="252">
        <f>L164</f>
        <v>14.9</v>
      </c>
      <c r="M162" s="252">
        <f>M164</f>
        <v>500</v>
      </c>
      <c r="N162" s="255">
        <f>N164</f>
        <v>1121.8</v>
      </c>
    </row>
    <row r="163" spans="1:14" ht="24.75" customHeight="1">
      <c r="A163" s="280" t="s">
        <v>526</v>
      </c>
      <c r="B163" s="258" t="s">
        <v>377</v>
      </c>
      <c r="C163" s="294" t="s">
        <v>138</v>
      </c>
      <c r="D163" s="282" t="s">
        <v>80</v>
      </c>
      <c r="E163" s="272" t="s">
        <v>635</v>
      </c>
      <c r="F163" s="256" t="s">
        <v>376</v>
      </c>
      <c r="G163" s="250"/>
      <c r="H163" s="251" t="e">
        <f t="shared" ref="H163:J164" si="20">H172</f>
        <v>#REF!</v>
      </c>
      <c r="I163" s="251" t="e">
        <f t="shared" si="20"/>
        <v>#REF!</v>
      </c>
      <c r="J163" s="251" t="e">
        <f t="shared" si="20"/>
        <v>#REF!</v>
      </c>
      <c r="K163" s="299">
        <v>500</v>
      </c>
      <c r="L163" s="299">
        <v>14.9</v>
      </c>
      <c r="M163" s="299">
        <v>500</v>
      </c>
      <c r="N163" s="300">
        <f>N164</f>
        <v>1121.8</v>
      </c>
    </row>
    <row r="164" spans="1:14" ht="27" customHeight="1" thickBot="1">
      <c r="A164" s="280" t="s">
        <v>527</v>
      </c>
      <c r="B164" s="249" t="s">
        <v>339</v>
      </c>
      <c r="C164" s="294" t="s">
        <v>138</v>
      </c>
      <c r="D164" s="282" t="s">
        <v>80</v>
      </c>
      <c r="E164" s="272" t="s">
        <v>635</v>
      </c>
      <c r="F164" s="256" t="s">
        <v>274</v>
      </c>
      <c r="G164" s="250"/>
      <c r="H164" s="251">
        <f t="shared" si="20"/>
        <v>500</v>
      </c>
      <c r="I164" s="251">
        <f t="shared" si="20"/>
        <v>309.39999999999998</v>
      </c>
      <c r="J164" s="251">
        <f t="shared" si="20"/>
        <v>500</v>
      </c>
      <c r="K164" s="299">
        <v>500</v>
      </c>
      <c r="L164" s="299">
        <v>14.9</v>
      </c>
      <c r="M164" s="299">
        <v>500</v>
      </c>
      <c r="N164" s="300">
        <v>1121.8</v>
      </c>
    </row>
    <row r="165" spans="1:14" ht="55.5" hidden="1" customHeight="1">
      <c r="A165" s="267" t="s">
        <v>568</v>
      </c>
      <c r="B165" s="258" t="s">
        <v>571</v>
      </c>
      <c r="C165" s="276" t="s">
        <v>138</v>
      </c>
      <c r="D165" s="256" t="s">
        <v>80</v>
      </c>
      <c r="E165" s="272" t="s">
        <v>636</v>
      </c>
      <c r="F165" s="256"/>
      <c r="G165" s="250"/>
      <c r="H165" s="251">
        <v>400</v>
      </c>
      <c r="I165" s="251">
        <v>220</v>
      </c>
      <c r="J165" s="251">
        <v>400</v>
      </c>
      <c r="K165" s="252">
        <f>K167</f>
        <v>500</v>
      </c>
      <c r="L165" s="252">
        <f>L167</f>
        <v>14.9</v>
      </c>
      <c r="M165" s="252">
        <f>M167</f>
        <v>500</v>
      </c>
      <c r="N165" s="255">
        <f>N167</f>
        <v>0</v>
      </c>
    </row>
    <row r="166" spans="1:14" ht="24.75" hidden="1" customHeight="1">
      <c r="A166" s="280" t="s">
        <v>569</v>
      </c>
      <c r="B166" s="258" t="s">
        <v>377</v>
      </c>
      <c r="C166" s="294" t="s">
        <v>138</v>
      </c>
      <c r="D166" s="282" t="s">
        <v>80</v>
      </c>
      <c r="E166" s="272" t="s">
        <v>636</v>
      </c>
      <c r="F166" s="256" t="s">
        <v>376</v>
      </c>
      <c r="G166" s="250"/>
      <c r="H166" s="251" t="e">
        <f t="shared" ref="H166:J167" si="21">H175</f>
        <v>#VALUE!</v>
      </c>
      <c r="I166" s="251" t="e">
        <f t="shared" si="21"/>
        <v>#VALUE!</v>
      </c>
      <c r="J166" s="251" t="e">
        <f t="shared" si="21"/>
        <v>#VALUE!</v>
      </c>
      <c r="K166" s="299">
        <v>500</v>
      </c>
      <c r="L166" s="299">
        <v>14.9</v>
      </c>
      <c r="M166" s="299">
        <v>500</v>
      </c>
      <c r="N166" s="300">
        <f>N167</f>
        <v>0</v>
      </c>
    </row>
    <row r="167" spans="1:14" ht="27" hidden="1" customHeight="1" thickBot="1">
      <c r="A167" s="280" t="s">
        <v>570</v>
      </c>
      <c r="B167" s="249" t="s">
        <v>339</v>
      </c>
      <c r="C167" s="294" t="s">
        <v>138</v>
      </c>
      <c r="D167" s="282" t="s">
        <v>80</v>
      </c>
      <c r="E167" s="272" t="s">
        <v>636</v>
      </c>
      <c r="F167" s="256" t="s">
        <v>274</v>
      </c>
      <c r="G167" s="250"/>
      <c r="H167" s="251" t="e">
        <f t="shared" si="21"/>
        <v>#REF!</v>
      </c>
      <c r="I167" s="251" t="e">
        <f t="shared" si="21"/>
        <v>#REF!</v>
      </c>
      <c r="J167" s="251" t="e">
        <f t="shared" si="21"/>
        <v>#REF!</v>
      </c>
      <c r="K167" s="299">
        <v>500</v>
      </c>
      <c r="L167" s="299">
        <v>14.9</v>
      </c>
      <c r="M167" s="299">
        <v>500</v>
      </c>
      <c r="N167" s="300">
        <v>0</v>
      </c>
    </row>
    <row r="168" spans="1:14" ht="13.5" thickBot="1">
      <c r="A168" s="377" t="s">
        <v>42</v>
      </c>
      <c r="B168" s="378" t="s">
        <v>34</v>
      </c>
      <c r="C168" s="379" t="s">
        <v>138</v>
      </c>
      <c r="D168" s="379" t="s">
        <v>22</v>
      </c>
      <c r="E168" s="379"/>
      <c r="F168" s="379"/>
      <c r="G168" s="348"/>
      <c r="H168" s="349">
        <f t="shared" ref="H168:M168" si="22">H173</f>
        <v>500</v>
      </c>
      <c r="I168" s="349">
        <f t="shared" si="22"/>
        <v>309.39999999999998</v>
      </c>
      <c r="J168" s="349">
        <f t="shared" si="22"/>
        <v>500</v>
      </c>
      <c r="K168" s="380">
        <f t="shared" si="22"/>
        <v>701</v>
      </c>
      <c r="L168" s="380">
        <f t="shared" si="22"/>
        <v>410.6</v>
      </c>
      <c r="M168" s="380">
        <f t="shared" si="22"/>
        <v>701</v>
      </c>
      <c r="N168" s="381">
        <f>N173+N169</f>
        <v>142</v>
      </c>
    </row>
    <row r="169" spans="1:14" ht="24.75" customHeight="1">
      <c r="A169" s="382" t="s">
        <v>170</v>
      </c>
      <c r="B169" s="383" t="s">
        <v>364</v>
      </c>
      <c r="C169" s="347" t="s">
        <v>138</v>
      </c>
      <c r="D169" s="347" t="s">
        <v>363</v>
      </c>
      <c r="E169" s="347"/>
      <c r="F169" s="347"/>
      <c r="G169" s="348"/>
      <c r="H169" s="349">
        <f>H173</f>
        <v>500</v>
      </c>
      <c r="I169" s="349">
        <f>I173</f>
        <v>309.39999999999998</v>
      </c>
      <c r="J169" s="349">
        <f>J173</f>
        <v>500</v>
      </c>
      <c r="K169" s="350">
        <f>K173+K176+K178</f>
        <v>1282</v>
      </c>
      <c r="L169" s="350">
        <f>L173+L176+L178</f>
        <v>721.2</v>
      </c>
      <c r="M169" s="350">
        <f>M173+M176+M178</f>
        <v>1282</v>
      </c>
      <c r="N169" s="351">
        <f>N170</f>
        <v>82</v>
      </c>
    </row>
    <row r="170" spans="1:14" ht="84" customHeight="1">
      <c r="A170" s="365" t="s">
        <v>79</v>
      </c>
      <c r="B170" s="360" t="s">
        <v>485</v>
      </c>
      <c r="C170" s="348" t="s">
        <v>138</v>
      </c>
      <c r="D170" s="348" t="s">
        <v>363</v>
      </c>
      <c r="E170" s="348" t="s">
        <v>638</v>
      </c>
      <c r="F170" s="348"/>
      <c r="G170" s="348"/>
      <c r="H170" s="349" t="e">
        <f>[2]роспись!H101</f>
        <v>#REF!</v>
      </c>
      <c r="I170" s="349">
        <v>309.39999999999998</v>
      </c>
      <c r="J170" s="349">
        <v>500</v>
      </c>
      <c r="K170" s="354">
        <f>K173</f>
        <v>701</v>
      </c>
      <c r="L170" s="354">
        <f>L173</f>
        <v>410.6</v>
      </c>
      <c r="M170" s="354">
        <f>M173</f>
        <v>701</v>
      </c>
      <c r="N170" s="355">
        <f>N172</f>
        <v>82</v>
      </c>
    </row>
    <row r="171" spans="1:14" ht="25.5" customHeight="1">
      <c r="A171" s="263" t="s">
        <v>151</v>
      </c>
      <c r="B171" s="258" t="s">
        <v>377</v>
      </c>
      <c r="C171" s="250" t="s">
        <v>138</v>
      </c>
      <c r="D171" s="250" t="s">
        <v>363</v>
      </c>
      <c r="E171" s="250" t="s">
        <v>638</v>
      </c>
      <c r="F171" s="250" t="s">
        <v>376</v>
      </c>
      <c r="G171" s="259"/>
      <c r="H171" s="261" t="e">
        <f>H6+#REF!</f>
        <v>#REF!</v>
      </c>
      <c r="I171" s="261" t="e">
        <f>I6+#REF!</f>
        <v>#REF!</v>
      </c>
      <c r="J171" s="261" t="e">
        <f>J6+#REF!</f>
        <v>#REF!</v>
      </c>
      <c r="K171" s="252">
        <v>299</v>
      </c>
      <c r="L171" s="252">
        <v>243.6</v>
      </c>
      <c r="M171" s="252">
        <v>299</v>
      </c>
      <c r="N171" s="300">
        <f>N172</f>
        <v>82</v>
      </c>
    </row>
    <row r="172" spans="1:14" ht="26.25" customHeight="1">
      <c r="A172" s="263" t="s">
        <v>399</v>
      </c>
      <c r="B172" s="249" t="s">
        <v>339</v>
      </c>
      <c r="C172" s="250" t="s">
        <v>138</v>
      </c>
      <c r="D172" s="250" t="s">
        <v>363</v>
      </c>
      <c r="E172" s="250" t="s">
        <v>638</v>
      </c>
      <c r="F172" s="250" t="s">
        <v>274</v>
      </c>
      <c r="G172" s="259"/>
      <c r="H172" s="261" t="e">
        <f>H7+#REF!</f>
        <v>#REF!</v>
      </c>
      <c r="I172" s="261" t="e">
        <f>I7+#REF!</f>
        <v>#REF!</v>
      </c>
      <c r="J172" s="261" t="e">
        <f>J7+#REF!</f>
        <v>#REF!</v>
      </c>
      <c r="K172" s="252">
        <v>299</v>
      </c>
      <c r="L172" s="252">
        <v>243.6</v>
      </c>
      <c r="M172" s="252">
        <v>299</v>
      </c>
      <c r="N172" s="300">
        <v>82</v>
      </c>
    </row>
    <row r="173" spans="1:14" ht="18.75" customHeight="1">
      <c r="A173" s="382" t="s">
        <v>365</v>
      </c>
      <c r="B173" s="383" t="s">
        <v>689</v>
      </c>
      <c r="C173" s="347" t="s">
        <v>138</v>
      </c>
      <c r="D173" s="347" t="s">
        <v>23</v>
      </c>
      <c r="E173" s="347"/>
      <c r="F173" s="348"/>
      <c r="G173" s="348"/>
      <c r="H173" s="349">
        <f>H174</f>
        <v>500</v>
      </c>
      <c r="I173" s="349">
        <f>I174</f>
        <v>309.39999999999998</v>
      </c>
      <c r="J173" s="349">
        <f>J174</f>
        <v>500</v>
      </c>
      <c r="K173" s="350">
        <f>K174+K177+K179</f>
        <v>701</v>
      </c>
      <c r="L173" s="350">
        <f>L174+L177+L179</f>
        <v>410.6</v>
      </c>
      <c r="M173" s="350">
        <f>M174+M177+M179</f>
        <v>701</v>
      </c>
      <c r="N173" s="399">
        <f>N174+N177+N179</f>
        <v>60</v>
      </c>
    </row>
    <row r="174" spans="1:14" ht="24" hidden="1">
      <c r="A174" s="365" t="s">
        <v>366</v>
      </c>
      <c r="B174" s="360" t="s">
        <v>490</v>
      </c>
      <c r="C174" s="348" t="s">
        <v>138</v>
      </c>
      <c r="D174" s="348" t="s">
        <v>23</v>
      </c>
      <c r="E174" s="348" t="s">
        <v>639</v>
      </c>
      <c r="F174" s="348"/>
      <c r="G174" s="348"/>
      <c r="H174" s="349">
        <f>[2]роспись!H103</f>
        <v>500</v>
      </c>
      <c r="I174" s="349">
        <v>309.39999999999998</v>
      </c>
      <c r="J174" s="349">
        <v>500</v>
      </c>
      <c r="K174" s="354">
        <f>K176</f>
        <v>299</v>
      </c>
      <c r="L174" s="354">
        <f>L176</f>
        <v>243.6</v>
      </c>
      <c r="M174" s="354">
        <f>M176</f>
        <v>299</v>
      </c>
      <c r="N174" s="355">
        <f>N176</f>
        <v>0</v>
      </c>
    </row>
    <row r="175" spans="1:14" ht="30" hidden="1" customHeight="1">
      <c r="A175" s="263" t="s">
        <v>367</v>
      </c>
      <c r="B175" s="258" t="s">
        <v>377</v>
      </c>
      <c r="C175" s="250" t="s">
        <v>138</v>
      </c>
      <c r="D175" s="250" t="s">
        <v>23</v>
      </c>
      <c r="E175" s="250" t="s">
        <v>639</v>
      </c>
      <c r="F175" s="250" t="s">
        <v>376</v>
      </c>
      <c r="G175" s="259"/>
      <c r="H175" s="261" t="e">
        <f t="shared" ref="H175:J176" si="23">H9+H20</f>
        <v>#VALUE!</v>
      </c>
      <c r="I175" s="261" t="e">
        <f t="shared" si="23"/>
        <v>#VALUE!</v>
      </c>
      <c r="J175" s="261" t="e">
        <f t="shared" si="23"/>
        <v>#VALUE!</v>
      </c>
      <c r="K175" s="252">
        <v>299</v>
      </c>
      <c r="L175" s="252">
        <v>243.6</v>
      </c>
      <c r="M175" s="252">
        <v>299</v>
      </c>
      <c r="N175" s="300">
        <f>N176</f>
        <v>0</v>
      </c>
    </row>
    <row r="176" spans="1:14" ht="27.75" hidden="1" customHeight="1">
      <c r="A176" s="263" t="s">
        <v>400</v>
      </c>
      <c r="B176" s="249" t="s">
        <v>339</v>
      </c>
      <c r="C176" s="250" t="s">
        <v>138</v>
      </c>
      <c r="D176" s="250" t="s">
        <v>23</v>
      </c>
      <c r="E176" s="250" t="s">
        <v>639</v>
      </c>
      <c r="F176" s="250" t="s">
        <v>274</v>
      </c>
      <c r="G176" s="259"/>
      <c r="H176" s="261" t="e">
        <f t="shared" si="23"/>
        <v>#REF!</v>
      </c>
      <c r="I176" s="261" t="e">
        <f t="shared" si="23"/>
        <v>#REF!</v>
      </c>
      <c r="J176" s="261" t="e">
        <f t="shared" si="23"/>
        <v>#REF!</v>
      </c>
      <c r="K176" s="252">
        <v>299</v>
      </c>
      <c r="L176" s="252">
        <v>243.6</v>
      </c>
      <c r="M176" s="252">
        <v>299</v>
      </c>
      <c r="N176" s="300">
        <v>0</v>
      </c>
    </row>
    <row r="177" spans="1:14" ht="13.5" hidden="1" customHeight="1">
      <c r="A177" s="263" t="s">
        <v>237</v>
      </c>
      <c r="B177" s="301" t="s">
        <v>185</v>
      </c>
      <c r="C177" s="250" t="s">
        <v>138</v>
      </c>
      <c r="D177" s="250" t="s">
        <v>23</v>
      </c>
      <c r="E177" s="250" t="s">
        <v>184</v>
      </c>
      <c r="F177" s="250"/>
      <c r="G177" s="302"/>
      <c r="H177" s="303"/>
      <c r="I177" s="304"/>
      <c r="J177" s="304"/>
      <c r="K177" s="252">
        <f>K178</f>
        <v>282</v>
      </c>
      <c r="L177" s="252">
        <f>L178</f>
        <v>67</v>
      </c>
      <c r="M177" s="252">
        <f>M178</f>
        <v>282</v>
      </c>
      <c r="N177" s="255">
        <f>N178</f>
        <v>0</v>
      </c>
    </row>
    <row r="178" spans="1:14" ht="27.75" hidden="1" customHeight="1">
      <c r="A178" s="263" t="s">
        <v>238</v>
      </c>
      <c r="B178" s="305" t="s">
        <v>271</v>
      </c>
      <c r="C178" s="250" t="s">
        <v>138</v>
      </c>
      <c r="D178" s="250" t="s">
        <v>23</v>
      </c>
      <c r="E178" s="250" t="s">
        <v>184</v>
      </c>
      <c r="F178" s="250" t="s">
        <v>272</v>
      </c>
      <c r="G178" s="302"/>
      <c r="H178" s="303"/>
      <c r="I178" s="304"/>
      <c r="J178" s="304"/>
      <c r="K178" s="252">
        <v>282</v>
      </c>
      <c r="L178" s="252">
        <v>67</v>
      </c>
      <c r="M178" s="252">
        <v>282</v>
      </c>
      <c r="N178" s="300"/>
    </row>
    <row r="179" spans="1:14" ht="50.25" customHeight="1">
      <c r="A179" s="365" t="s">
        <v>368</v>
      </c>
      <c r="B179" s="400" t="s">
        <v>491</v>
      </c>
      <c r="C179" s="348" t="s">
        <v>138</v>
      </c>
      <c r="D179" s="348" t="s">
        <v>23</v>
      </c>
      <c r="E179" s="348" t="s">
        <v>661</v>
      </c>
      <c r="F179" s="348"/>
      <c r="G179" s="401"/>
      <c r="H179" s="402"/>
      <c r="I179" s="403"/>
      <c r="J179" s="403"/>
      <c r="K179" s="354">
        <f>K181</f>
        <v>120</v>
      </c>
      <c r="L179" s="354">
        <f>L181</f>
        <v>100</v>
      </c>
      <c r="M179" s="354">
        <f>M181</f>
        <v>120</v>
      </c>
      <c r="N179" s="355">
        <f>N181</f>
        <v>60</v>
      </c>
    </row>
    <row r="180" spans="1:14" ht="32.25" customHeight="1">
      <c r="A180" s="306" t="s">
        <v>369</v>
      </c>
      <c r="B180" s="258" t="s">
        <v>377</v>
      </c>
      <c r="C180" s="307">
        <v>993</v>
      </c>
      <c r="D180" s="283" t="s">
        <v>23</v>
      </c>
      <c r="E180" s="250" t="s">
        <v>661</v>
      </c>
      <c r="F180" s="250" t="s">
        <v>376</v>
      </c>
      <c r="G180" s="302"/>
      <c r="H180" s="303"/>
      <c r="I180" s="304"/>
      <c r="J180" s="304"/>
      <c r="K180" s="299">
        <v>120</v>
      </c>
      <c r="L180" s="299">
        <v>100</v>
      </c>
      <c r="M180" s="299">
        <v>120</v>
      </c>
      <c r="N180" s="300">
        <f>N181</f>
        <v>60</v>
      </c>
    </row>
    <row r="181" spans="1:14" ht="27.75" customHeight="1" thickBot="1">
      <c r="A181" s="306" t="s">
        <v>401</v>
      </c>
      <c r="B181" s="249" t="s">
        <v>339</v>
      </c>
      <c r="C181" s="307">
        <v>993</v>
      </c>
      <c r="D181" s="283" t="s">
        <v>23</v>
      </c>
      <c r="E181" s="250" t="s">
        <v>661</v>
      </c>
      <c r="F181" s="250" t="s">
        <v>274</v>
      </c>
      <c r="G181" s="302"/>
      <c r="H181" s="303"/>
      <c r="I181" s="304"/>
      <c r="J181" s="304"/>
      <c r="K181" s="299">
        <v>120</v>
      </c>
      <c r="L181" s="299">
        <v>100</v>
      </c>
      <c r="M181" s="299">
        <v>120</v>
      </c>
      <c r="N181" s="300">
        <v>60</v>
      </c>
    </row>
    <row r="182" spans="1:14" ht="13.5" thickBot="1">
      <c r="A182" s="377" t="s">
        <v>48</v>
      </c>
      <c r="B182" s="378" t="s">
        <v>216</v>
      </c>
      <c r="C182" s="379" t="s">
        <v>138</v>
      </c>
      <c r="D182" s="379" t="s">
        <v>24</v>
      </c>
      <c r="E182" s="379"/>
      <c r="F182" s="379"/>
      <c r="G182" s="302"/>
      <c r="H182" s="303"/>
      <c r="I182" s="304"/>
      <c r="J182" s="304"/>
      <c r="K182" s="380">
        <f>K183</f>
        <v>2689</v>
      </c>
      <c r="L182" s="380">
        <f>L183</f>
        <v>1456</v>
      </c>
      <c r="M182" s="380">
        <f>M183</f>
        <v>2689</v>
      </c>
      <c r="N182" s="381">
        <f>N183+N187</f>
        <v>4051</v>
      </c>
    </row>
    <row r="183" spans="1:14">
      <c r="A183" s="382" t="s">
        <v>10</v>
      </c>
      <c r="B183" s="383" t="s">
        <v>38</v>
      </c>
      <c r="C183" s="347" t="s">
        <v>138</v>
      </c>
      <c r="D183" s="347" t="s">
        <v>39</v>
      </c>
      <c r="E183" s="347"/>
      <c r="F183" s="347"/>
      <c r="G183" s="401"/>
      <c r="H183" s="402"/>
      <c r="I183" s="403"/>
      <c r="J183" s="403"/>
      <c r="K183" s="350">
        <f>K184+K187</f>
        <v>2689</v>
      </c>
      <c r="L183" s="350">
        <f>L184+L187</f>
        <v>1456</v>
      </c>
      <c r="M183" s="350">
        <f>M184+M187</f>
        <v>2689</v>
      </c>
      <c r="N183" s="351">
        <f>N184</f>
        <v>3490</v>
      </c>
    </row>
    <row r="184" spans="1:14" ht="62.25" customHeight="1">
      <c r="A184" s="365" t="s">
        <v>51</v>
      </c>
      <c r="B184" s="360" t="s">
        <v>492</v>
      </c>
      <c r="C184" s="348" t="s">
        <v>138</v>
      </c>
      <c r="D184" s="348" t="s">
        <v>39</v>
      </c>
      <c r="E184" s="348" t="s">
        <v>640</v>
      </c>
      <c r="F184" s="348"/>
      <c r="G184" s="401"/>
      <c r="H184" s="402"/>
      <c r="I184" s="403"/>
      <c r="J184" s="403"/>
      <c r="K184" s="354">
        <f>K186</f>
        <v>1918</v>
      </c>
      <c r="L184" s="354">
        <f>L186</f>
        <v>1097.9000000000001</v>
      </c>
      <c r="M184" s="354">
        <f>M186</f>
        <v>1918</v>
      </c>
      <c r="N184" s="355">
        <f>N186</f>
        <v>3490</v>
      </c>
    </row>
    <row r="185" spans="1:14" ht="31.5" customHeight="1">
      <c r="A185" s="263" t="s">
        <v>155</v>
      </c>
      <c r="B185" s="258" t="s">
        <v>377</v>
      </c>
      <c r="C185" s="250" t="s">
        <v>138</v>
      </c>
      <c r="D185" s="250" t="s">
        <v>39</v>
      </c>
      <c r="E185" s="250" t="s">
        <v>640</v>
      </c>
      <c r="F185" s="250" t="s">
        <v>376</v>
      </c>
      <c r="G185" s="302"/>
      <c r="H185" s="303"/>
      <c r="I185" s="304"/>
      <c r="J185" s="304"/>
      <c r="K185" s="252">
        <f>1909+9</f>
        <v>1918</v>
      </c>
      <c r="L185" s="252">
        <v>1097.9000000000001</v>
      </c>
      <c r="M185" s="252">
        <v>1918</v>
      </c>
      <c r="N185" s="300">
        <f>N186</f>
        <v>3490</v>
      </c>
    </row>
    <row r="186" spans="1:14" ht="25.5" customHeight="1">
      <c r="A186" s="263" t="s">
        <v>528</v>
      </c>
      <c r="B186" s="249" t="s">
        <v>339</v>
      </c>
      <c r="C186" s="250" t="s">
        <v>138</v>
      </c>
      <c r="D186" s="250" t="s">
        <v>39</v>
      </c>
      <c r="E186" s="250" t="s">
        <v>640</v>
      </c>
      <c r="F186" s="250" t="s">
        <v>274</v>
      </c>
      <c r="G186" s="302"/>
      <c r="H186" s="303"/>
      <c r="I186" s="304"/>
      <c r="J186" s="304"/>
      <c r="K186" s="252">
        <f>1909+9</f>
        <v>1918</v>
      </c>
      <c r="L186" s="252">
        <v>1097.9000000000001</v>
      </c>
      <c r="M186" s="252">
        <v>1918</v>
      </c>
      <c r="N186" s="300">
        <v>3490</v>
      </c>
    </row>
    <row r="187" spans="1:14" ht="15.75" customHeight="1">
      <c r="A187" s="365" t="s">
        <v>296</v>
      </c>
      <c r="B187" s="400" t="s">
        <v>343</v>
      </c>
      <c r="C187" s="348" t="s">
        <v>138</v>
      </c>
      <c r="D187" s="348" t="s">
        <v>297</v>
      </c>
      <c r="E187" s="348"/>
      <c r="F187" s="348"/>
      <c r="G187" s="401"/>
      <c r="H187" s="402"/>
      <c r="I187" s="403"/>
      <c r="J187" s="403"/>
      <c r="K187" s="354">
        <f>K190</f>
        <v>771</v>
      </c>
      <c r="L187" s="354">
        <f>L190</f>
        <v>358.1</v>
      </c>
      <c r="M187" s="354">
        <f>M190</f>
        <v>771</v>
      </c>
      <c r="N187" s="355">
        <f>N190</f>
        <v>561</v>
      </c>
    </row>
    <row r="188" spans="1:14" ht="27" customHeight="1">
      <c r="A188" s="404" t="s">
        <v>344</v>
      </c>
      <c r="B188" s="405" t="s">
        <v>493</v>
      </c>
      <c r="C188" s="396" t="s">
        <v>138</v>
      </c>
      <c r="D188" s="396" t="s">
        <v>297</v>
      </c>
      <c r="E188" s="348" t="s">
        <v>641</v>
      </c>
      <c r="F188" s="396"/>
      <c r="G188" s="401"/>
      <c r="H188" s="402"/>
      <c r="I188" s="403"/>
      <c r="J188" s="403"/>
      <c r="K188" s="406"/>
      <c r="L188" s="406"/>
      <c r="M188" s="406"/>
      <c r="N188" s="407">
        <f>N190</f>
        <v>561</v>
      </c>
    </row>
    <row r="189" spans="1:14" ht="30" customHeight="1">
      <c r="A189" s="306" t="s">
        <v>298</v>
      </c>
      <c r="B189" s="258" t="s">
        <v>377</v>
      </c>
      <c r="C189" s="283" t="s">
        <v>138</v>
      </c>
      <c r="D189" s="283" t="s">
        <v>297</v>
      </c>
      <c r="E189" s="250" t="s">
        <v>641</v>
      </c>
      <c r="F189" s="250" t="s">
        <v>376</v>
      </c>
      <c r="G189" s="302"/>
      <c r="H189" s="303"/>
      <c r="I189" s="304"/>
      <c r="J189" s="304"/>
      <c r="K189" s="299">
        <f>736+35</f>
        <v>771</v>
      </c>
      <c r="L189" s="299">
        <v>358.1</v>
      </c>
      <c r="M189" s="299">
        <v>771</v>
      </c>
      <c r="N189" s="300">
        <f>N190</f>
        <v>561</v>
      </c>
    </row>
    <row r="190" spans="1:14" ht="27" customHeight="1" thickBot="1">
      <c r="A190" s="306" t="s">
        <v>402</v>
      </c>
      <c r="B190" s="249" t="s">
        <v>339</v>
      </c>
      <c r="C190" s="283" t="s">
        <v>138</v>
      </c>
      <c r="D190" s="283" t="s">
        <v>297</v>
      </c>
      <c r="E190" s="250" t="s">
        <v>641</v>
      </c>
      <c r="F190" s="250" t="s">
        <v>274</v>
      </c>
      <c r="G190" s="302"/>
      <c r="H190" s="303"/>
      <c r="I190" s="304"/>
      <c r="J190" s="304"/>
      <c r="K190" s="299">
        <f>736+35</f>
        <v>771</v>
      </c>
      <c r="L190" s="299">
        <v>358.1</v>
      </c>
      <c r="M190" s="299">
        <v>771</v>
      </c>
      <c r="N190" s="300">
        <v>561</v>
      </c>
    </row>
    <row r="191" spans="1:14" ht="13.5" thickBot="1">
      <c r="A191" s="377" t="s">
        <v>41</v>
      </c>
      <c r="B191" s="378" t="s">
        <v>35</v>
      </c>
      <c r="C191" s="379" t="s">
        <v>138</v>
      </c>
      <c r="D191" s="379">
        <v>1000</v>
      </c>
      <c r="E191" s="379"/>
      <c r="F191" s="379"/>
      <c r="G191" s="302"/>
      <c r="H191" s="303"/>
      <c r="I191" s="304"/>
      <c r="J191" s="304"/>
      <c r="K191" s="380">
        <f>K196+K192</f>
        <v>1715.5</v>
      </c>
      <c r="L191" s="380">
        <f>L196+L192</f>
        <v>769.1</v>
      </c>
      <c r="M191" s="380">
        <f>M196+M192</f>
        <v>1173.7</v>
      </c>
      <c r="N191" s="381">
        <f>N196+N192+N209</f>
        <v>1246.9000000000001</v>
      </c>
    </row>
    <row r="192" spans="1:14" ht="20.25" customHeight="1">
      <c r="A192" s="382" t="s">
        <v>156</v>
      </c>
      <c r="B192" s="346" t="s">
        <v>231</v>
      </c>
      <c r="C192" s="347" t="s">
        <v>138</v>
      </c>
      <c r="D192" s="347" t="s">
        <v>230</v>
      </c>
      <c r="E192" s="347"/>
      <c r="F192" s="347"/>
      <c r="G192" s="302"/>
      <c r="H192" s="303"/>
      <c r="I192" s="304"/>
      <c r="J192" s="304"/>
      <c r="K192" s="350">
        <f>K193</f>
        <v>172.4</v>
      </c>
      <c r="L192" s="350">
        <f>L193</f>
        <v>114.9</v>
      </c>
      <c r="M192" s="350">
        <f>M193</f>
        <v>172.4</v>
      </c>
      <c r="N192" s="351">
        <f>N193</f>
        <v>302.10000000000002</v>
      </c>
    </row>
    <row r="193" spans="1:14" ht="42.75" customHeight="1">
      <c r="A193" s="365" t="s">
        <v>72</v>
      </c>
      <c r="B193" s="408" t="s">
        <v>232</v>
      </c>
      <c r="C193" s="357" t="s">
        <v>138</v>
      </c>
      <c r="D193" s="357" t="s">
        <v>230</v>
      </c>
      <c r="E193" s="396" t="s">
        <v>642</v>
      </c>
      <c r="F193" s="357"/>
      <c r="G193" s="401"/>
      <c r="H193" s="402"/>
      <c r="I193" s="403"/>
      <c r="J193" s="403"/>
      <c r="K193" s="354">
        <f>K195</f>
        <v>172.4</v>
      </c>
      <c r="L193" s="354">
        <f>L195</f>
        <v>114.9</v>
      </c>
      <c r="M193" s="354">
        <f>M195</f>
        <v>172.4</v>
      </c>
      <c r="N193" s="355">
        <f>N195</f>
        <v>302.10000000000002</v>
      </c>
    </row>
    <row r="194" spans="1:14" ht="19.5" customHeight="1">
      <c r="A194" s="306" t="s">
        <v>299</v>
      </c>
      <c r="B194" s="293" t="s">
        <v>387</v>
      </c>
      <c r="C194" s="282" t="s">
        <v>138</v>
      </c>
      <c r="D194" s="282" t="s">
        <v>230</v>
      </c>
      <c r="E194" s="283" t="s">
        <v>642</v>
      </c>
      <c r="F194" s="282" t="s">
        <v>385</v>
      </c>
      <c r="G194" s="302"/>
      <c r="H194" s="303"/>
      <c r="I194" s="304"/>
      <c r="J194" s="304"/>
      <c r="K194" s="252">
        <v>172.4</v>
      </c>
      <c r="L194" s="252">
        <v>114.9</v>
      </c>
      <c r="M194" s="252">
        <v>172.4</v>
      </c>
      <c r="N194" s="255">
        <f>N195</f>
        <v>302.10000000000002</v>
      </c>
    </row>
    <row r="195" spans="1:14" ht="20.25" customHeight="1">
      <c r="A195" s="306" t="s">
        <v>403</v>
      </c>
      <c r="B195" s="293" t="s">
        <v>388</v>
      </c>
      <c r="C195" s="282" t="s">
        <v>138</v>
      </c>
      <c r="D195" s="282" t="s">
        <v>230</v>
      </c>
      <c r="E195" s="283" t="s">
        <v>642</v>
      </c>
      <c r="F195" s="282" t="s">
        <v>386</v>
      </c>
      <c r="G195" s="302"/>
      <c r="H195" s="303"/>
      <c r="I195" s="304"/>
      <c r="J195" s="304"/>
      <c r="K195" s="252">
        <v>172.4</v>
      </c>
      <c r="L195" s="252">
        <v>114.9</v>
      </c>
      <c r="M195" s="252">
        <v>172.4</v>
      </c>
      <c r="N195" s="255">
        <v>302.10000000000002</v>
      </c>
    </row>
    <row r="196" spans="1:14">
      <c r="A196" s="365" t="s">
        <v>244</v>
      </c>
      <c r="B196" s="360" t="s">
        <v>172</v>
      </c>
      <c r="C196" s="348" t="s">
        <v>138</v>
      </c>
      <c r="D196" s="348" t="s">
        <v>40</v>
      </c>
      <c r="E196" s="348"/>
      <c r="F196" s="348"/>
      <c r="G196" s="302"/>
      <c r="H196" s="303"/>
      <c r="I196" s="304"/>
      <c r="J196" s="304"/>
      <c r="K196" s="354">
        <f>K197+K206+K203</f>
        <v>1543.1</v>
      </c>
      <c r="L196" s="354">
        <f>L197+L206+L203</f>
        <v>654.20000000000005</v>
      </c>
      <c r="M196" s="354">
        <f>M197+M206+M203</f>
        <v>1001.3000000000001</v>
      </c>
      <c r="N196" s="355">
        <f>N197+N206+N203</f>
        <v>944.8</v>
      </c>
    </row>
    <row r="197" spans="1:14" ht="24" hidden="1">
      <c r="A197" s="359" t="s">
        <v>213</v>
      </c>
      <c r="B197" s="360" t="s">
        <v>177</v>
      </c>
      <c r="C197" s="348" t="s">
        <v>138</v>
      </c>
      <c r="D197" s="348" t="s">
        <v>40</v>
      </c>
      <c r="E197" s="348" t="s">
        <v>460</v>
      </c>
      <c r="F197" s="348"/>
      <c r="G197" s="302"/>
      <c r="H197" s="303"/>
      <c r="I197" s="304"/>
      <c r="J197" s="304"/>
      <c r="K197" s="354">
        <f>K198</f>
        <v>657.2</v>
      </c>
      <c r="L197" s="354">
        <f>L198</f>
        <v>424.8</v>
      </c>
      <c r="M197" s="354">
        <f>M198</f>
        <v>657.2</v>
      </c>
      <c r="N197" s="355">
        <f>N198</f>
        <v>0</v>
      </c>
    </row>
    <row r="198" spans="1:14" ht="24" hidden="1">
      <c r="A198" s="260" t="s">
        <v>215</v>
      </c>
      <c r="B198" s="301" t="s">
        <v>178</v>
      </c>
      <c r="C198" s="250" t="s">
        <v>138</v>
      </c>
      <c r="D198" s="250" t="s">
        <v>40</v>
      </c>
      <c r="E198" s="250" t="s">
        <v>460</v>
      </c>
      <c r="F198" s="250"/>
      <c r="G198" s="302"/>
      <c r="H198" s="303"/>
      <c r="I198" s="304"/>
      <c r="J198" s="304"/>
      <c r="K198" s="252">
        <v>657.2</v>
      </c>
      <c r="L198" s="252">
        <v>424.8</v>
      </c>
      <c r="M198" s="252">
        <v>657.2</v>
      </c>
      <c r="N198" s="255">
        <f>N199+N201</f>
        <v>0</v>
      </c>
    </row>
    <row r="199" spans="1:14" ht="66.75" hidden="1" customHeight="1">
      <c r="A199" s="260" t="s">
        <v>215</v>
      </c>
      <c r="B199" s="249" t="s">
        <v>374</v>
      </c>
      <c r="C199" s="250" t="s">
        <v>138</v>
      </c>
      <c r="D199" s="250" t="s">
        <v>40</v>
      </c>
      <c r="E199" s="250" t="s">
        <v>460</v>
      </c>
      <c r="F199" s="250" t="s">
        <v>370</v>
      </c>
      <c r="G199" s="302"/>
      <c r="H199" s="303"/>
      <c r="I199" s="304"/>
      <c r="J199" s="304"/>
      <c r="K199" s="252"/>
      <c r="L199" s="252"/>
      <c r="M199" s="252"/>
      <c r="N199" s="255">
        <f>N200</f>
        <v>0</v>
      </c>
    </row>
    <row r="200" spans="1:14" ht="24" hidden="1">
      <c r="A200" s="260" t="s">
        <v>404</v>
      </c>
      <c r="B200" s="249" t="s">
        <v>375</v>
      </c>
      <c r="C200" s="250" t="s">
        <v>138</v>
      </c>
      <c r="D200" s="250" t="s">
        <v>40</v>
      </c>
      <c r="E200" s="250" t="s">
        <v>460</v>
      </c>
      <c r="F200" s="250" t="s">
        <v>371</v>
      </c>
      <c r="G200" s="302"/>
      <c r="H200" s="303"/>
      <c r="I200" s="304"/>
      <c r="J200" s="304"/>
      <c r="K200" s="252"/>
      <c r="L200" s="252"/>
      <c r="M200" s="252"/>
      <c r="N200" s="255">
        <v>0</v>
      </c>
    </row>
    <row r="201" spans="1:14" ht="26.25" hidden="1" customHeight="1">
      <c r="A201" s="260" t="s">
        <v>354</v>
      </c>
      <c r="B201" s="258" t="s">
        <v>377</v>
      </c>
      <c r="C201" s="250" t="s">
        <v>138</v>
      </c>
      <c r="D201" s="250" t="s">
        <v>40</v>
      </c>
      <c r="E201" s="250" t="s">
        <v>460</v>
      </c>
      <c r="F201" s="250" t="s">
        <v>376</v>
      </c>
      <c r="G201" s="302"/>
      <c r="H201" s="303"/>
      <c r="I201" s="304"/>
      <c r="J201" s="304"/>
      <c r="K201" s="252"/>
      <c r="L201" s="252"/>
      <c r="M201" s="252"/>
      <c r="N201" s="255">
        <f>N202</f>
        <v>0</v>
      </c>
    </row>
    <row r="202" spans="1:14" ht="26.25" hidden="1" customHeight="1">
      <c r="A202" s="260" t="s">
        <v>405</v>
      </c>
      <c r="B202" s="249" t="s">
        <v>339</v>
      </c>
      <c r="C202" s="250" t="s">
        <v>138</v>
      </c>
      <c r="D202" s="250" t="s">
        <v>40</v>
      </c>
      <c r="E202" s="250" t="s">
        <v>460</v>
      </c>
      <c r="F202" s="250" t="s">
        <v>274</v>
      </c>
      <c r="G202" s="302"/>
      <c r="H202" s="303"/>
      <c r="I202" s="304"/>
      <c r="J202" s="304"/>
      <c r="K202" s="252"/>
      <c r="L202" s="252"/>
      <c r="M202" s="252"/>
      <c r="N202" s="255">
        <v>0</v>
      </c>
    </row>
    <row r="203" spans="1:14" ht="48">
      <c r="A203" s="359" t="s">
        <v>213</v>
      </c>
      <c r="B203" s="360" t="s">
        <v>672</v>
      </c>
      <c r="C203" s="348" t="s">
        <v>138</v>
      </c>
      <c r="D203" s="348" t="s">
        <v>40</v>
      </c>
      <c r="E203" s="348" t="s">
        <v>673</v>
      </c>
      <c r="F203" s="348"/>
      <c r="G203" s="302"/>
      <c r="H203" s="303"/>
      <c r="I203" s="304"/>
      <c r="J203" s="304"/>
      <c r="K203" s="409">
        <f>K205</f>
        <v>602.4</v>
      </c>
      <c r="L203" s="409">
        <f>L205</f>
        <v>229.4</v>
      </c>
      <c r="M203" s="409">
        <f>M205</f>
        <v>344.1</v>
      </c>
      <c r="N203" s="410">
        <f>N205</f>
        <v>944.8</v>
      </c>
    </row>
    <row r="204" spans="1:14" ht="21.75" customHeight="1">
      <c r="A204" s="263" t="s">
        <v>215</v>
      </c>
      <c r="B204" s="293" t="s">
        <v>387</v>
      </c>
      <c r="C204" s="250" t="s">
        <v>138</v>
      </c>
      <c r="D204" s="250" t="s">
        <v>40</v>
      </c>
      <c r="E204" s="250" t="s">
        <v>673</v>
      </c>
      <c r="F204" s="250" t="s">
        <v>385</v>
      </c>
      <c r="G204" s="302"/>
      <c r="H204" s="303"/>
      <c r="I204" s="304"/>
      <c r="J204" s="304"/>
      <c r="K204" s="252">
        <v>602.4</v>
      </c>
      <c r="L204" s="252">
        <v>229.4</v>
      </c>
      <c r="M204" s="252">
        <v>344.1</v>
      </c>
      <c r="N204" s="255">
        <f>N205</f>
        <v>944.8</v>
      </c>
    </row>
    <row r="205" spans="1:14" ht="20.25" customHeight="1" thickBot="1">
      <c r="A205" s="263" t="s">
        <v>404</v>
      </c>
      <c r="B205" s="293" t="s">
        <v>388</v>
      </c>
      <c r="C205" s="250" t="s">
        <v>138</v>
      </c>
      <c r="D205" s="250" t="s">
        <v>40</v>
      </c>
      <c r="E205" s="250" t="s">
        <v>673</v>
      </c>
      <c r="F205" s="250" t="s">
        <v>386</v>
      </c>
      <c r="G205" s="302"/>
      <c r="H205" s="303"/>
      <c r="I205" s="304"/>
      <c r="J205" s="304"/>
      <c r="K205" s="252">
        <v>602.4</v>
      </c>
      <c r="L205" s="252">
        <v>229.4</v>
      </c>
      <c r="M205" s="252">
        <v>344.1</v>
      </c>
      <c r="N205" s="255">
        <v>944.8</v>
      </c>
    </row>
    <row r="206" spans="1:14" hidden="1">
      <c r="A206" s="359" t="s">
        <v>245</v>
      </c>
      <c r="B206" s="360" t="s">
        <v>300</v>
      </c>
      <c r="C206" s="348" t="s">
        <v>138</v>
      </c>
      <c r="D206" s="348" t="s">
        <v>40</v>
      </c>
      <c r="E206" s="348" t="s">
        <v>461</v>
      </c>
      <c r="F206" s="348"/>
      <c r="G206" s="302"/>
      <c r="H206" s="303"/>
      <c r="I206" s="304"/>
      <c r="J206" s="304"/>
      <c r="K206" s="354">
        <f>K208</f>
        <v>283.5</v>
      </c>
      <c r="L206" s="354">
        <f>L208</f>
        <v>0</v>
      </c>
      <c r="M206" s="354">
        <f>M208</f>
        <v>0</v>
      </c>
      <c r="N206" s="355">
        <f>N208</f>
        <v>0</v>
      </c>
    </row>
    <row r="207" spans="1:14" ht="17.25" hidden="1" customHeight="1">
      <c r="A207" s="306" t="s">
        <v>262</v>
      </c>
      <c r="B207" s="293" t="s">
        <v>387</v>
      </c>
      <c r="C207" s="283" t="s">
        <v>138</v>
      </c>
      <c r="D207" s="283" t="s">
        <v>40</v>
      </c>
      <c r="E207" s="283" t="s">
        <v>461</v>
      </c>
      <c r="F207" s="283" t="s">
        <v>385</v>
      </c>
      <c r="G207" s="302"/>
      <c r="H207" s="303"/>
      <c r="I207" s="304"/>
      <c r="J207" s="304"/>
      <c r="K207" s="299">
        <v>283.5</v>
      </c>
      <c r="L207" s="299">
        <v>0</v>
      </c>
      <c r="M207" s="299"/>
      <c r="N207" s="300">
        <f>N208</f>
        <v>0</v>
      </c>
    </row>
    <row r="208" spans="1:14" ht="19.5" hidden="1" customHeight="1" thickBot="1">
      <c r="A208" s="306" t="s">
        <v>406</v>
      </c>
      <c r="B208" s="308" t="s">
        <v>416</v>
      </c>
      <c r="C208" s="283" t="s">
        <v>138</v>
      </c>
      <c r="D208" s="283" t="s">
        <v>40</v>
      </c>
      <c r="E208" s="283" t="s">
        <v>461</v>
      </c>
      <c r="F208" s="283" t="s">
        <v>417</v>
      </c>
      <c r="G208" s="302"/>
      <c r="H208" s="303"/>
      <c r="I208" s="304"/>
      <c r="J208" s="304"/>
      <c r="K208" s="299">
        <v>283.5</v>
      </c>
      <c r="L208" s="299">
        <v>0</v>
      </c>
      <c r="M208" s="299"/>
      <c r="N208" s="300">
        <v>0</v>
      </c>
    </row>
    <row r="209" spans="1:14" ht="18.75" hidden="1" customHeight="1">
      <c r="A209" s="365" t="s">
        <v>572</v>
      </c>
      <c r="B209" s="360" t="s">
        <v>576</v>
      </c>
      <c r="C209" s="348" t="s">
        <v>138</v>
      </c>
      <c r="D209" s="348" t="s">
        <v>573</v>
      </c>
      <c r="E209" s="348"/>
      <c r="F209" s="348"/>
      <c r="G209" s="302"/>
      <c r="H209" s="303"/>
      <c r="I209" s="304"/>
      <c r="J209" s="304"/>
      <c r="K209" s="354">
        <f>K210+K219+K216</f>
        <v>1912.6</v>
      </c>
      <c r="L209" s="354">
        <f>L210+L219+L216</f>
        <v>1078.5</v>
      </c>
      <c r="M209" s="354">
        <f>M210+M219+M216</f>
        <v>1654.3000000000002</v>
      </c>
      <c r="N209" s="355">
        <f>N216</f>
        <v>0</v>
      </c>
    </row>
    <row r="210" spans="1:14" ht="24" hidden="1">
      <c r="A210" s="359" t="s">
        <v>213</v>
      </c>
      <c r="B210" s="360" t="s">
        <v>177</v>
      </c>
      <c r="C210" s="348" t="s">
        <v>138</v>
      </c>
      <c r="D210" s="348" t="s">
        <v>40</v>
      </c>
      <c r="E210" s="348" t="s">
        <v>460</v>
      </c>
      <c r="F210" s="348"/>
      <c r="G210" s="302"/>
      <c r="H210" s="303"/>
      <c r="I210" s="304"/>
      <c r="J210" s="304"/>
      <c r="K210" s="354">
        <f>K211</f>
        <v>657.2</v>
      </c>
      <c r="L210" s="354">
        <f>L211</f>
        <v>424.8</v>
      </c>
      <c r="M210" s="354">
        <f>M211</f>
        <v>657.2</v>
      </c>
      <c r="N210" s="355">
        <f>N211</f>
        <v>0</v>
      </c>
    </row>
    <row r="211" spans="1:14" ht="24" hidden="1">
      <c r="A211" s="260" t="s">
        <v>215</v>
      </c>
      <c r="B211" s="301" t="s">
        <v>178</v>
      </c>
      <c r="C211" s="250" t="s">
        <v>138</v>
      </c>
      <c r="D211" s="250" t="s">
        <v>40</v>
      </c>
      <c r="E211" s="250" t="s">
        <v>460</v>
      </c>
      <c r="F211" s="250"/>
      <c r="G211" s="302"/>
      <c r="H211" s="303"/>
      <c r="I211" s="304"/>
      <c r="J211" s="304"/>
      <c r="K211" s="252">
        <v>657.2</v>
      </c>
      <c r="L211" s="252">
        <v>424.8</v>
      </c>
      <c r="M211" s="252">
        <v>657.2</v>
      </c>
      <c r="N211" s="255">
        <f>N212+N214</f>
        <v>0</v>
      </c>
    </row>
    <row r="212" spans="1:14" ht="66.75" hidden="1" customHeight="1">
      <c r="A212" s="260" t="s">
        <v>215</v>
      </c>
      <c r="B212" s="249" t="s">
        <v>374</v>
      </c>
      <c r="C212" s="250" t="s">
        <v>138</v>
      </c>
      <c r="D212" s="250" t="s">
        <v>40</v>
      </c>
      <c r="E212" s="250" t="s">
        <v>460</v>
      </c>
      <c r="F212" s="250" t="s">
        <v>370</v>
      </c>
      <c r="G212" s="302"/>
      <c r="H212" s="303"/>
      <c r="I212" s="304"/>
      <c r="J212" s="304"/>
      <c r="K212" s="252"/>
      <c r="L212" s="252"/>
      <c r="M212" s="252"/>
      <c r="N212" s="255">
        <f>N213</f>
        <v>0</v>
      </c>
    </row>
    <row r="213" spans="1:14" ht="24" hidden="1">
      <c r="A213" s="260" t="s">
        <v>404</v>
      </c>
      <c r="B213" s="249" t="s">
        <v>375</v>
      </c>
      <c r="C213" s="250" t="s">
        <v>138</v>
      </c>
      <c r="D213" s="250" t="s">
        <v>40</v>
      </c>
      <c r="E213" s="250" t="s">
        <v>460</v>
      </c>
      <c r="F213" s="250" t="s">
        <v>371</v>
      </c>
      <c r="G213" s="302"/>
      <c r="H213" s="303"/>
      <c r="I213" s="304"/>
      <c r="J213" s="304"/>
      <c r="K213" s="252"/>
      <c r="L213" s="252"/>
      <c r="M213" s="252"/>
      <c r="N213" s="255">
        <v>0</v>
      </c>
    </row>
    <row r="214" spans="1:14" ht="26.25" hidden="1" customHeight="1">
      <c r="A214" s="260" t="s">
        <v>354</v>
      </c>
      <c r="B214" s="258" t="s">
        <v>377</v>
      </c>
      <c r="C214" s="250" t="s">
        <v>138</v>
      </c>
      <c r="D214" s="250" t="s">
        <v>40</v>
      </c>
      <c r="E214" s="250" t="s">
        <v>460</v>
      </c>
      <c r="F214" s="250" t="s">
        <v>376</v>
      </c>
      <c r="G214" s="302"/>
      <c r="H214" s="303"/>
      <c r="I214" s="304"/>
      <c r="J214" s="304"/>
      <c r="K214" s="252"/>
      <c r="L214" s="252"/>
      <c r="M214" s="252"/>
      <c r="N214" s="255">
        <f>N215</f>
        <v>0</v>
      </c>
    </row>
    <row r="215" spans="1:14" ht="26.25" hidden="1" customHeight="1">
      <c r="A215" s="260" t="s">
        <v>405</v>
      </c>
      <c r="B215" s="249" t="s">
        <v>339</v>
      </c>
      <c r="C215" s="250" t="s">
        <v>138</v>
      </c>
      <c r="D215" s="250" t="s">
        <v>40</v>
      </c>
      <c r="E215" s="250" t="s">
        <v>460</v>
      </c>
      <c r="F215" s="250" t="s">
        <v>274</v>
      </c>
      <c r="G215" s="302"/>
      <c r="H215" s="303"/>
      <c r="I215" s="304"/>
      <c r="J215" s="304"/>
      <c r="K215" s="252"/>
      <c r="L215" s="252"/>
      <c r="M215" s="252"/>
      <c r="N215" s="255">
        <v>0</v>
      </c>
    </row>
    <row r="216" spans="1:14" ht="60" hidden="1">
      <c r="A216" s="359" t="s">
        <v>213</v>
      </c>
      <c r="B216" s="360" t="s">
        <v>577</v>
      </c>
      <c r="C216" s="348" t="s">
        <v>138</v>
      </c>
      <c r="D216" s="348" t="s">
        <v>573</v>
      </c>
      <c r="E216" s="348" t="s">
        <v>643</v>
      </c>
      <c r="F216" s="348"/>
      <c r="G216" s="302"/>
      <c r="H216" s="303"/>
      <c r="I216" s="304"/>
      <c r="J216" s="304"/>
      <c r="K216" s="409">
        <f>K218</f>
        <v>602.4</v>
      </c>
      <c r="L216" s="409">
        <f>L218</f>
        <v>229.4</v>
      </c>
      <c r="M216" s="409">
        <f>M218</f>
        <v>344.1</v>
      </c>
      <c r="N216" s="410">
        <f>N218</f>
        <v>0</v>
      </c>
    </row>
    <row r="217" spans="1:14" ht="21.75" hidden="1" customHeight="1">
      <c r="A217" s="263" t="s">
        <v>215</v>
      </c>
      <c r="B217" s="293" t="s">
        <v>387</v>
      </c>
      <c r="C217" s="250" t="s">
        <v>138</v>
      </c>
      <c r="D217" s="250" t="s">
        <v>573</v>
      </c>
      <c r="E217" s="250" t="s">
        <v>643</v>
      </c>
      <c r="F217" s="250" t="s">
        <v>385</v>
      </c>
      <c r="G217" s="302"/>
      <c r="H217" s="303"/>
      <c r="I217" s="304"/>
      <c r="J217" s="304"/>
      <c r="K217" s="252">
        <v>602.4</v>
      </c>
      <c r="L217" s="252">
        <v>229.4</v>
      </c>
      <c r="M217" s="252">
        <v>344.1</v>
      </c>
      <c r="N217" s="255">
        <f>N218</f>
        <v>0</v>
      </c>
    </row>
    <row r="218" spans="1:14" ht="25.5" hidden="1" customHeight="1" thickBot="1">
      <c r="A218" s="263" t="s">
        <v>404</v>
      </c>
      <c r="B218" s="293" t="s">
        <v>575</v>
      </c>
      <c r="C218" s="250" t="s">
        <v>138</v>
      </c>
      <c r="D218" s="250" t="s">
        <v>573</v>
      </c>
      <c r="E218" s="250" t="s">
        <v>643</v>
      </c>
      <c r="F218" s="250" t="s">
        <v>574</v>
      </c>
      <c r="G218" s="302"/>
      <c r="H218" s="303"/>
      <c r="I218" s="304"/>
      <c r="J218" s="304"/>
      <c r="K218" s="252">
        <v>602.4</v>
      </c>
      <c r="L218" s="252">
        <v>229.4</v>
      </c>
      <c r="M218" s="252">
        <v>344.1</v>
      </c>
      <c r="N218" s="255">
        <v>0</v>
      </c>
    </row>
    <row r="219" spans="1:14" ht="13.5" thickBot="1">
      <c r="A219" s="377" t="s">
        <v>83</v>
      </c>
      <c r="B219" s="378" t="s">
        <v>171</v>
      </c>
      <c r="C219" s="379" t="s">
        <v>138</v>
      </c>
      <c r="D219" s="379" t="s">
        <v>193</v>
      </c>
      <c r="E219" s="379"/>
      <c r="F219" s="379"/>
      <c r="G219" s="302"/>
      <c r="H219" s="303"/>
      <c r="I219" s="304"/>
      <c r="J219" s="304"/>
      <c r="K219" s="380">
        <f t="shared" ref="K219:N220" si="24">K220</f>
        <v>653</v>
      </c>
      <c r="L219" s="380">
        <f t="shared" si="24"/>
        <v>424.3</v>
      </c>
      <c r="M219" s="380">
        <f t="shared" si="24"/>
        <v>653</v>
      </c>
      <c r="N219" s="381">
        <f t="shared" si="24"/>
        <v>263</v>
      </c>
    </row>
    <row r="220" spans="1:14">
      <c r="A220" s="382" t="s">
        <v>239</v>
      </c>
      <c r="B220" s="383" t="s">
        <v>194</v>
      </c>
      <c r="C220" s="347" t="s">
        <v>138</v>
      </c>
      <c r="D220" s="347" t="s">
        <v>192</v>
      </c>
      <c r="E220" s="347"/>
      <c r="F220" s="347"/>
      <c r="G220" s="401"/>
      <c r="H220" s="402"/>
      <c r="I220" s="403"/>
      <c r="J220" s="403"/>
      <c r="K220" s="350">
        <f t="shared" si="24"/>
        <v>653</v>
      </c>
      <c r="L220" s="350">
        <f t="shared" si="24"/>
        <v>424.3</v>
      </c>
      <c r="M220" s="350">
        <f t="shared" si="24"/>
        <v>653</v>
      </c>
      <c r="N220" s="351">
        <f t="shared" si="24"/>
        <v>263</v>
      </c>
    </row>
    <row r="221" spans="1:14" ht="72">
      <c r="A221" s="263" t="s">
        <v>199</v>
      </c>
      <c r="B221" s="400" t="s">
        <v>645</v>
      </c>
      <c r="C221" s="348" t="s">
        <v>138</v>
      </c>
      <c r="D221" s="348" t="s">
        <v>192</v>
      </c>
      <c r="E221" s="396" t="s">
        <v>644</v>
      </c>
      <c r="F221" s="348"/>
      <c r="G221" s="401"/>
      <c r="H221" s="402"/>
      <c r="I221" s="403"/>
      <c r="J221" s="403"/>
      <c r="K221" s="354">
        <f>K223</f>
        <v>653</v>
      </c>
      <c r="L221" s="354">
        <f>L223</f>
        <v>424.3</v>
      </c>
      <c r="M221" s="354">
        <f>M223</f>
        <v>653</v>
      </c>
      <c r="N221" s="355">
        <f>N223</f>
        <v>263</v>
      </c>
    </row>
    <row r="222" spans="1:14" ht="24.75" customHeight="1">
      <c r="A222" s="306" t="s">
        <v>200</v>
      </c>
      <c r="B222" s="258" t="s">
        <v>377</v>
      </c>
      <c r="C222" s="283" t="s">
        <v>138</v>
      </c>
      <c r="D222" s="283" t="s">
        <v>192</v>
      </c>
      <c r="E222" s="283" t="s">
        <v>644</v>
      </c>
      <c r="F222" s="283" t="s">
        <v>376</v>
      </c>
      <c r="G222" s="302"/>
      <c r="H222" s="303"/>
      <c r="I222" s="304"/>
      <c r="J222" s="304"/>
      <c r="K222" s="299">
        <f>697-44</f>
        <v>653</v>
      </c>
      <c r="L222" s="299">
        <v>424.3</v>
      </c>
      <c r="M222" s="299">
        <v>653</v>
      </c>
      <c r="N222" s="300">
        <f>N223</f>
        <v>263</v>
      </c>
    </row>
    <row r="223" spans="1:14" ht="24.75" customHeight="1" thickBot="1">
      <c r="A223" s="306" t="s">
        <v>407</v>
      </c>
      <c r="B223" s="249" t="s">
        <v>339</v>
      </c>
      <c r="C223" s="283" t="s">
        <v>138</v>
      </c>
      <c r="D223" s="283" t="s">
        <v>192</v>
      </c>
      <c r="E223" s="283" t="s">
        <v>644</v>
      </c>
      <c r="F223" s="283" t="s">
        <v>274</v>
      </c>
      <c r="G223" s="302"/>
      <c r="H223" s="303"/>
      <c r="I223" s="304"/>
      <c r="J223" s="304"/>
      <c r="K223" s="299">
        <f>697-44</f>
        <v>653</v>
      </c>
      <c r="L223" s="299">
        <v>424.3</v>
      </c>
      <c r="M223" s="299">
        <v>653</v>
      </c>
      <c r="N223" s="300">
        <v>263</v>
      </c>
    </row>
    <row r="224" spans="1:14" ht="13.5" thickBot="1">
      <c r="A224" s="377" t="s">
        <v>240</v>
      </c>
      <c r="B224" s="378" t="s">
        <v>195</v>
      </c>
      <c r="C224" s="379" t="s">
        <v>138</v>
      </c>
      <c r="D224" s="379" t="s">
        <v>196</v>
      </c>
      <c r="E224" s="379"/>
      <c r="F224" s="379"/>
      <c r="G224" s="302"/>
      <c r="H224" s="303"/>
      <c r="I224" s="304"/>
      <c r="J224" s="304"/>
      <c r="K224" s="380">
        <f>K225</f>
        <v>766</v>
      </c>
      <c r="L224" s="380">
        <f>L225</f>
        <v>448.7</v>
      </c>
      <c r="M224" s="380">
        <f>M225</f>
        <v>766</v>
      </c>
      <c r="N224" s="381">
        <f>N225</f>
        <v>577.20000000000005</v>
      </c>
    </row>
    <row r="225" spans="1:14">
      <c r="A225" s="382" t="s">
        <v>73</v>
      </c>
      <c r="B225" s="383" t="s">
        <v>198</v>
      </c>
      <c r="C225" s="347" t="s">
        <v>138</v>
      </c>
      <c r="D225" s="347" t="s">
        <v>197</v>
      </c>
      <c r="E225" s="347"/>
      <c r="F225" s="347"/>
      <c r="G225" s="401"/>
      <c r="H225" s="402"/>
      <c r="I225" s="403"/>
      <c r="J225" s="403"/>
      <c r="K225" s="350">
        <f>K226+K229</f>
        <v>766</v>
      </c>
      <c r="L225" s="350">
        <f>L226+L229</f>
        <v>448.7</v>
      </c>
      <c r="M225" s="350">
        <f>M226+M229</f>
        <v>766</v>
      </c>
      <c r="N225" s="351">
        <f>N226+N229</f>
        <v>577.20000000000005</v>
      </c>
    </row>
    <row r="226" spans="1:14" ht="24">
      <c r="A226" s="365" t="s">
        <v>90</v>
      </c>
      <c r="B226" s="400" t="s">
        <v>648</v>
      </c>
      <c r="C226" s="348" t="s">
        <v>138</v>
      </c>
      <c r="D226" s="348" t="s">
        <v>197</v>
      </c>
      <c r="E226" s="348" t="s">
        <v>646</v>
      </c>
      <c r="F226" s="348"/>
      <c r="G226" s="401"/>
      <c r="H226" s="402"/>
      <c r="I226" s="403"/>
      <c r="J226" s="403"/>
      <c r="K226" s="354">
        <f>K228</f>
        <v>653.9</v>
      </c>
      <c r="L226" s="354">
        <f>L228</f>
        <v>388.9</v>
      </c>
      <c r="M226" s="354">
        <f>M228</f>
        <v>653.9</v>
      </c>
      <c r="N226" s="355">
        <f>N228</f>
        <v>577.20000000000005</v>
      </c>
    </row>
    <row r="227" spans="1:14" ht="27" customHeight="1">
      <c r="A227" s="263" t="s">
        <v>241</v>
      </c>
      <c r="B227" s="258" t="s">
        <v>377</v>
      </c>
      <c r="C227" s="250" t="s">
        <v>138</v>
      </c>
      <c r="D227" s="250" t="s">
        <v>197</v>
      </c>
      <c r="E227" s="250" t="s">
        <v>646</v>
      </c>
      <c r="F227" s="283" t="s">
        <v>376</v>
      </c>
      <c r="G227" s="302"/>
      <c r="H227" s="303"/>
      <c r="I227" s="304"/>
      <c r="J227" s="304"/>
      <c r="K227" s="252">
        <v>653.9</v>
      </c>
      <c r="L227" s="252">
        <v>388.9</v>
      </c>
      <c r="M227" s="252">
        <v>653.9</v>
      </c>
      <c r="N227" s="255">
        <f>N228</f>
        <v>577.20000000000005</v>
      </c>
    </row>
    <row r="228" spans="1:14" ht="29.25" customHeight="1" thickBot="1">
      <c r="A228" s="263" t="s">
        <v>408</v>
      </c>
      <c r="B228" s="249" t="s">
        <v>339</v>
      </c>
      <c r="C228" s="250" t="s">
        <v>138</v>
      </c>
      <c r="D228" s="250" t="s">
        <v>197</v>
      </c>
      <c r="E228" s="250" t="s">
        <v>646</v>
      </c>
      <c r="F228" s="283" t="s">
        <v>274</v>
      </c>
      <c r="G228" s="302"/>
      <c r="H228" s="303"/>
      <c r="I228" s="304"/>
      <c r="J228" s="304"/>
      <c r="K228" s="252">
        <v>653.9</v>
      </c>
      <c r="L228" s="252">
        <v>388.9</v>
      </c>
      <c r="M228" s="252">
        <v>653.9</v>
      </c>
      <c r="N228" s="255">
        <f>364.2+3+210</f>
        <v>577.20000000000005</v>
      </c>
    </row>
    <row r="229" spans="1:14" ht="24" hidden="1">
      <c r="A229" s="365" t="s">
        <v>302</v>
      </c>
      <c r="B229" s="405" t="s">
        <v>303</v>
      </c>
      <c r="C229" s="348" t="s">
        <v>138</v>
      </c>
      <c r="D229" s="348" t="s">
        <v>197</v>
      </c>
      <c r="E229" s="348" t="s">
        <v>647</v>
      </c>
      <c r="F229" s="348"/>
      <c r="G229" s="401"/>
      <c r="H229" s="402"/>
      <c r="I229" s="403"/>
      <c r="J229" s="403"/>
      <c r="K229" s="406">
        <f>K231</f>
        <v>112.1</v>
      </c>
      <c r="L229" s="406">
        <f>L231</f>
        <v>59.8</v>
      </c>
      <c r="M229" s="406">
        <f>M231</f>
        <v>112.1</v>
      </c>
      <c r="N229" s="407">
        <f>N231</f>
        <v>0</v>
      </c>
    </row>
    <row r="230" spans="1:14" ht="36" hidden="1" customHeight="1">
      <c r="A230" s="306" t="s">
        <v>342</v>
      </c>
      <c r="B230" s="258" t="s">
        <v>377</v>
      </c>
      <c r="C230" s="283" t="s">
        <v>138</v>
      </c>
      <c r="D230" s="283" t="s">
        <v>197</v>
      </c>
      <c r="E230" s="250" t="s">
        <v>647</v>
      </c>
      <c r="F230" s="283" t="s">
        <v>376</v>
      </c>
      <c r="G230" s="302"/>
      <c r="H230" s="303"/>
      <c r="I230" s="304"/>
      <c r="J230" s="304"/>
      <c r="K230" s="299">
        <v>112.1</v>
      </c>
      <c r="L230" s="299">
        <v>59.8</v>
      </c>
      <c r="M230" s="299">
        <v>112.1</v>
      </c>
      <c r="N230" s="300">
        <f>N231</f>
        <v>0</v>
      </c>
    </row>
    <row r="231" spans="1:14" ht="28.5" hidden="1" customHeight="1" thickBot="1">
      <c r="A231" s="306" t="s">
        <v>409</v>
      </c>
      <c r="B231" s="249" t="s">
        <v>339</v>
      </c>
      <c r="C231" s="283" t="s">
        <v>138</v>
      </c>
      <c r="D231" s="283" t="s">
        <v>197</v>
      </c>
      <c r="E231" s="250" t="s">
        <v>647</v>
      </c>
      <c r="F231" s="283" t="s">
        <v>274</v>
      </c>
      <c r="G231" s="302"/>
      <c r="H231" s="303"/>
      <c r="I231" s="304"/>
      <c r="J231" s="304"/>
      <c r="K231" s="299">
        <v>112.1</v>
      </c>
      <c r="L231" s="299">
        <v>59.8</v>
      </c>
      <c r="M231" s="299">
        <v>112.1</v>
      </c>
      <c r="N231" s="300">
        <v>0</v>
      </c>
    </row>
    <row r="232" spans="1:14" ht="15" thickBot="1">
      <c r="A232" s="411"/>
      <c r="B232" s="412" t="s">
        <v>36</v>
      </c>
      <c r="C232" s="412"/>
      <c r="D232" s="413"/>
      <c r="E232" s="413"/>
      <c r="F232" s="413"/>
      <c r="G232" s="309"/>
      <c r="H232" s="310"/>
      <c r="I232" s="311"/>
      <c r="J232" s="311"/>
      <c r="K232" s="414" t="e">
        <f>K10+K35</f>
        <v>#REF!</v>
      </c>
      <c r="L232" s="414" t="e">
        <f>L10+L35</f>
        <v>#REF!</v>
      </c>
      <c r="M232" s="414" t="e">
        <f>M10+M35</f>
        <v>#REF!</v>
      </c>
      <c r="N232" s="415">
        <f>N10+N35</f>
        <v>106078.29999999999</v>
      </c>
    </row>
    <row r="234" spans="1:14">
      <c r="N234" s="322"/>
    </row>
    <row r="235" spans="1:14">
      <c r="N235" s="108"/>
    </row>
    <row r="237" spans="1:14">
      <c r="N237" s="116"/>
    </row>
  </sheetData>
  <mergeCells count="3">
    <mergeCell ref="A6:H6"/>
    <mergeCell ref="I6:K6"/>
    <mergeCell ref="A7:H7"/>
  </mergeCells>
  <pageMargins left="0.70866141732283472" right="0.70866141732283472" top="0.74803149606299213" bottom="0.74803149606299213" header="0.31496062992125984" footer="0.31496062992125984"/>
  <pageSetup paperSize="9" scale="75" fitToHeight="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topLeftCell="A19" workbookViewId="0">
      <selection activeCell="B24" sqref="B24"/>
    </sheetView>
  </sheetViews>
  <sheetFormatPr defaultRowHeight="12.75"/>
  <cols>
    <col min="1" max="1" width="37.7109375" customWidth="1"/>
    <col min="2" max="2" width="46.85546875" customWidth="1"/>
    <col min="3" max="3" width="21.42578125" customWidth="1"/>
  </cols>
  <sheetData>
    <row r="1" spans="1:10" ht="25.5">
      <c r="A1" s="312" t="s">
        <v>222</v>
      </c>
      <c r="B1" s="313"/>
      <c r="C1" s="314" t="s">
        <v>666</v>
      </c>
    </row>
    <row r="2" spans="1:10" ht="12.75" customHeight="1">
      <c r="A2" s="475"/>
      <c r="B2" s="475"/>
      <c r="C2" s="484" t="s">
        <v>682</v>
      </c>
    </row>
    <row r="3" spans="1:10">
      <c r="A3" s="476"/>
      <c r="B3" s="476"/>
      <c r="C3" s="123" t="s">
        <v>684</v>
      </c>
    </row>
    <row r="4" spans="1:10">
      <c r="A4" s="117"/>
      <c r="B4" s="117"/>
      <c r="C4" s="237" t="s">
        <v>685</v>
      </c>
      <c r="D4" s="117"/>
      <c r="E4" s="117"/>
      <c r="F4" s="117"/>
      <c r="G4" s="117"/>
      <c r="H4" s="117"/>
      <c r="I4" s="117"/>
      <c r="J4" s="117"/>
    </row>
    <row r="5" spans="1:10" s="115" customFormat="1">
      <c r="A5" s="435"/>
      <c r="B5" s="435"/>
      <c r="C5" s="435"/>
      <c r="D5" s="117"/>
      <c r="E5" s="117"/>
      <c r="F5" s="117"/>
      <c r="G5" s="117"/>
      <c r="H5" s="117"/>
      <c r="I5" s="117"/>
      <c r="J5" s="117"/>
    </row>
    <row r="6" spans="1:10" s="115" customFormat="1">
      <c r="A6" s="435"/>
      <c r="B6" s="435"/>
      <c r="C6" s="435"/>
      <c r="D6" s="117"/>
      <c r="E6" s="117"/>
      <c r="F6" s="117"/>
      <c r="G6" s="117"/>
      <c r="H6" s="117"/>
      <c r="I6" s="117"/>
      <c r="J6" s="117"/>
    </row>
    <row r="7" spans="1:10" ht="15.75">
      <c r="A7" s="522" t="s">
        <v>426</v>
      </c>
      <c r="B7" s="522"/>
      <c r="C7" s="522"/>
    </row>
    <row r="8" spans="1:10" ht="15.75">
      <c r="A8" s="522" t="s">
        <v>427</v>
      </c>
      <c r="B8" s="522"/>
      <c r="C8" s="522"/>
    </row>
    <row r="9" spans="1:10" ht="15.75">
      <c r="A9" s="522" t="s">
        <v>680</v>
      </c>
      <c r="B9" s="522"/>
      <c r="C9" s="522"/>
    </row>
    <row r="10" spans="1:10" ht="15">
      <c r="A10" s="523" t="s">
        <v>428</v>
      </c>
      <c r="B10" s="523"/>
      <c r="C10" s="523"/>
    </row>
    <row r="11" spans="1:10" ht="14.25">
      <c r="A11" s="315" t="s">
        <v>429</v>
      </c>
      <c r="B11" s="315" t="s">
        <v>430</v>
      </c>
      <c r="C11" s="315" t="s">
        <v>431</v>
      </c>
    </row>
    <row r="12" spans="1:10" ht="14.25">
      <c r="A12" s="520" t="s">
        <v>432</v>
      </c>
      <c r="B12" s="520"/>
      <c r="C12" s="315"/>
    </row>
    <row r="13" spans="1:10" ht="45" customHeight="1">
      <c r="A13" s="316" t="s">
        <v>433</v>
      </c>
      <c r="B13" s="316" t="s">
        <v>434</v>
      </c>
      <c r="C13" s="317">
        <f>C18-C14</f>
        <v>13644.699999999983</v>
      </c>
    </row>
    <row r="14" spans="1:10" ht="45" customHeight="1">
      <c r="A14" s="316" t="s">
        <v>435</v>
      </c>
      <c r="B14" s="316" t="s">
        <v>436</v>
      </c>
      <c r="C14" s="318">
        <f>C15</f>
        <v>92433.600000000006</v>
      </c>
    </row>
    <row r="15" spans="1:10" ht="45" customHeight="1">
      <c r="A15" s="319" t="s">
        <v>437</v>
      </c>
      <c r="B15" s="319" t="s">
        <v>438</v>
      </c>
      <c r="C15" s="320">
        <f>C16</f>
        <v>92433.600000000006</v>
      </c>
    </row>
    <row r="16" spans="1:10" ht="45" customHeight="1">
      <c r="A16" s="319" t="s">
        <v>439</v>
      </c>
      <c r="B16" s="319" t="s">
        <v>440</v>
      </c>
      <c r="C16" s="320">
        <f>C17</f>
        <v>92433.600000000006</v>
      </c>
    </row>
    <row r="17" spans="1:3" ht="58.5" customHeight="1">
      <c r="A17" s="319" t="s">
        <v>441</v>
      </c>
      <c r="B17" s="430" t="s">
        <v>662</v>
      </c>
      <c r="C17" s="320">
        <f>'доходы 2017'!J67</f>
        <v>92433.600000000006</v>
      </c>
    </row>
    <row r="18" spans="1:3" ht="45" customHeight="1">
      <c r="A18" s="316" t="s">
        <v>442</v>
      </c>
      <c r="B18" s="316" t="s">
        <v>443</v>
      </c>
      <c r="C18" s="318">
        <f>C19</f>
        <v>106078.29999999999</v>
      </c>
    </row>
    <row r="19" spans="1:3" ht="45" customHeight="1">
      <c r="A19" s="319" t="s">
        <v>444</v>
      </c>
      <c r="B19" s="319" t="s">
        <v>445</v>
      </c>
      <c r="C19" s="320">
        <f>C20</f>
        <v>106078.29999999999</v>
      </c>
    </row>
    <row r="20" spans="1:3" ht="45" customHeight="1">
      <c r="A20" s="319" t="s">
        <v>446</v>
      </c>
      <c r="B20" s="319" t="s">
        <v>447</v>
      </c>
      <c r="C20" s="320">
        <f>C21</f>
        <v>106078.29999999999</v>
      </c>
    </row>
    <row r="21" spans="1:3" ht="63.75" customHeight="1">
      <c r="A21" s="319" t="s">
        <v>448</v>
      </c>
      <c r="B21" s="430" t="s">
        <v>663</v>
      </c>
      <c r="C21" s="320">
        <f>'Вед. 2017 (прил 4)'!N232</f>
        <v>106078.29999999999</v>
      </c>
    </row>
    <row r="22" spans="1:3" ht="14.25">
      <c r="A22" s="521" t="s">
        <v>449</v>
      </c>
      <c r="B22" s="521"/>
      <c r="C22" s="318">
        <f>C18-C14</f>
        <v>13644.699999999983</v>
      </c>
    </row>
    <row r="23" spans="1:3" ht="14.25">
      <c r="A23" s="521" t="s">
        <v>450</v>
      </c>
      <c r="B23" s="521"/>
      <c r="C23" s="318">
        <f>C22</f>
        <v>13644.699999999983</v>
      </c>
    </row>
  </sheetData>
  <mergeCells count="7">
    <mergeCell ref="A12:B12"/>
    <mergeCell ref="A22:B22"/>
    <mergeCell ref="A23:B23"/>
    <mergeCell ref="A9:C9"/>
    <mergeCell ref="A7:C7"/>
    <mergeCell ref="A8:C8"/>
    <mergeCell ref="A10:C10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opLeftCell="A16" workbookViewId="0">
      <selection activeCell="C17" sqref="C17:C18"/>
    </sheetView>
  </sheetViews>
  <sheetFormatPr defaultRowHeight="12.75"/>
  <cols>
    <col min="1" max="1" width="17" style="115" customWidth="1"/>
    <col min="2" max="2" width="27.28515625" style="115" customWidth="1"/>
    <col min="3" max="3" width="42.42578125" style="115" customWidth="1"/>
  </cols>
  <sheetData>
    <row r="1" spans="1:7" s="115" customFormat="1" ht="15.75">
      <c r="A1" s="528" t="s">
        <v>222</v>
      </c>
      <c r="B1" s="528"/>
      <c r="C1" s="528"/>
    </row>
    <row r="2" spans="1:7" s="115" customFormat="1" ht="15.75">
      <c r="C2" s="506" t="s">
        <v>687</v>
      </c>
      <c r="D2" s="474"/>
    </row>
    <row r="3" spans="1:7" s="115" customFormat="1" ht="25.5" customHeight="1">
      <c r="A3" s="475"/>
      <c r="B3" s="475"/>
      <c r="C3" s="484" t="s">
        <v>682</v>
      </c>
      <c r="D3" s="475"/>
    </row>
    <row r="4" spans="1:7" s="115" customFormat="1" ht="12.75" customHeight="1">
      <c r="A4" s="475"/>
      <c r="B4" s="475"/>
      <c r="C4" s="123" t="s">
        <v>684</v>
      </c>
      <c r="D4" s="476"/>
    </row>
    <row r="5" spans="1:7" s="115" customFormat="1" ht="25.5" customHeight="1">
      <c r="A5" s="504"/>
      <c r="B5" s="504"/>
      <c r="C5" s="237" t="s">
        <v>685</v>
      </c>
      <c r="D5" s="477"/>
    </row>
    <row r="6" spans="1:7" s="115" customFormat="1" ht="25.5" customHeight="1">
      <c r="A6" s="436"/>
      <c r="B6" s="436"/>
      <c r="C6" s="436"/>
      <c r="D6" s="436"/>
    </row>
    <row r="7" spans="1:7" s="115" customFormat="1" ht="15.75">
      <c r="A7" s="522" t="s">
        <v>534</v>
      </c>
      <c r="B7" s="522"/>
      <c r="C7" s="522"/>
      <c r="D7" s="474"/>
    </row>
    <row r="8" spans="1:7" s="115" customFormat="1" ht="15.75">
      <c r="A8" s="522" t="s">
        <v>535</v>
      </c>
      <c r="B8" s="522"/>
      <c r="C8" s="522"/>
      <c r="D8" s="474"/>
      <c r="G8" s="473"/>
    </row>
    <row r="9" spans="1:7" s="115" customFormat="1" ht="15.75">
      <c r="A9" s="522" t="s">
        <v>427</v>
      </c>
      <c r="B9" s="522"/>
      <c r="C9" s="522"/>
      <c r="D9" s="474"/>
    </row>
    <row r="10" spans="1:7" s="115" customFormat="1" ht="15.75">
      <c r="A10" s="522" t="s">
        <v>680</v>
      </c>
      <c r="B10" s="522"/>
      <c r="C10" s="522"/>
      <c r="D10" s="474"/>
    </row>
    <row r="11" spans="1:7" s="115" customFormat="1" ht="15">
      <c r="A11" s="523"/>
      <c r="B11" s="523"/>
      <c r="C11" s="523"/>
      <c r="D11" s="523"/>
    </row>
    <row r="12" spans="1:7" s="115" customFormat="1" ht="57" customHeight="1">
      <c r="A12" s="527" t="s">
        <v>529</v>
      </c>
      <c r="B12" s="527"/>
      <c r="C12" s="527" t="s">
        <v>430</v>
      </c>
      <c r="D12" s="332"/>
    </row>
    <row r="13" spans="1:7" s="115" customFormat="1" ht="62.25" customHeight="1">
      <c r="A13" s="329" t="s">
        <v>530</v>
      </c>
      <c r="B13" s="329" t="s">
        <v>531</v>
      </c>
      <c r="C13" s="527"/>
      <c r="D13" s="332"/>
    </row>
    <row r="14" spans="1:7" s="115" customFormat="1" ht="15.75">
      <c r="A14" s="329">
        <v>1</v>
      </c>
      <c r="B14" s="329">
        <v>2</v>
      </c>
      <c r="C14" s="330">
        <v>3</v>
      </c>
      <c r="D14" s="332"/>
    </row>
    <row r="15" spans="1:7" s="115" customFormat="1" ht="44.25" customHeight="1">
      <c r="A15" s="525">
        <v>993</v>
      </c>
      <c r="B15" s="525" t="s">
        <v>532</v>
      </c>
      <c r="C15" s="526" t="s">
        <v>691</v>
      </c>
      <c r="D15" s="524"/>
    </row>
    <row r="16" spans="1:7" s="115" customFormat="1" ht="37.5" customHeight="1">
      <c r="A16" s="525"/>
      <c r="B16" s="525"/>
      <c r="C16" s="526"/>
      <c r="D16" s="524"/>
    </row>
    <row r="17" spans="1:4" s="115" customFormat="1" ht="69.75" customHeight="1">
      <c r="A17" s="525">
        <v>993</v>
      </c>
      <c r="B17" s="525" t="s">
        <v>533</v>
      </c>
      <c r="C17" s="526" t="s">
        <v>692</v>
      </c>
      <c r="D17" s="524"/>
    </row>
    <row r="18" spans="1:4" s="115" customFormat="1" ht="37.5" customHeight="1">
      <c r="A18" s="525"/>
      <c r="B18" s="525"/>
      <c r="C18" s="526"/>
      <c r="D18" s="524"/>
    </row>
    <row r="19" spans="1:4" ht="15">
      <c r="A19" s="331"/>
    </row>
  </sheetData>
  <mergeCells count="16">
    <mergeCell ref="A11:D11"/>
    <mergeCell ref="D15:D16"/>
    <mergeCell ref="A1:C1"/>
    <mergeCell ref="A7:C7"/>
    <mergeCell ref="A8:C8"/>
    <mergeCell ref="A9:C9"/>
    <mergeCell ref="A10:C10"/>
    <mergeCell ref="D17:D18"/>
    <mergeCell ref="A17:A18"/>
    <mergeCell ref="B17:B18"/>
    <mergeCell ref="C17:C18"/>
    <mergeCell ref="A12:B12"/>
    <mergeCell ref="C12:C13"/>
    <mergeCell ref="A15:A16"/>
    <mergeCell ref="B15:B16"/>
    <mergeCell ref="C15:C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opLeftCell="A4" workbookViewId="0">
      <selection activeCell="B11" sqref="B11"/>
    </sheetView>
  </sheetViews>
  <sheetFormatPr defaultRowHeight="12.75"/>
  <cols>
    <col min="1" max="1" width="9.140625" customWidth="1"/>
    <col min="2" max="2" width="28.85546875" customWidth="1"/>
    <col min="3" max="3" width="66.140625" customWidth="1"/>
  </cols>
  <sheetData>
    <row r="1" spans="1:3" s="115" customFormat="1" ht="15">
      <c r="A1" s="529" t="s">
        <v>222</v>
      </c>
      <c r="B1" s="529"/>
      <c r="C1" s="333" t="s">
        <v>667</v>
      </c>
    </row>
    <row r="2" spans="1:3" s="115" customFormat="1" ht="15">
      <c r="A2" s="334"/>
      <c r="B2" s="335"/>
      <c r="C2" s="484" t="s">
        <v>682</v>
      </c>
    </row>
    <row r="3" spans="1:3" s="115" customFormat="1" ht="15">
      <c r="A3" s="334"/>
      <c r="B3" s="335"/>
      <c r="C3" s="123" t="s">
        <v>684</v>
      </c>
    </row>
    <row r="4" spans="1:3" s="115" customFormat="1" ht="30" customHeight="1">
      <c r="A4" s="505"/>
      <c r="B4" s="505"/>
      <c r="C4" s="237" t="s">
        <v>685</v>
      </c>
    </row>
    <row r="5" spans="1:3" s="115" customFormat="1" ht="30" customHeight="1">
      <c r="A5" s="336"/>
      <c r="B5" s="336"/>
      <c r="C5" s="336"/>
    </row>
    <row r="6" spans="1:3" s="115" customFormat="1" ht="18.75">
      <c r="A6" s="530" t="s">
        <v>536</v>
      </c>
      <c r="B6" s="530"/>
      <c r="C6" s="530"/>
    </row>
    <row r="7" spans="1:3" s="115" customFormat="1" ht="14.25">
      <c r="A7" s="337" t="s">
        <v>537</v>
      </c>
      <c r="B7" s="337" t="s">
        <v>538</v>
      </c>
      <c r="C7" s="337" t="s">
        <v>539</v>
      </c>
    </row>
    <row r="8" spans="1:3" ht="25.5">
      <c r="A8" s="507">
        <v>1</v>
      </c>
      <c r="B8" s="148" t="s">
        <v>202</v>
      </c>
      <c r="C8" s="149" t="s">
        <v>143</v>
      </c>
    </row>
    <row r="9" spans="1:3" s="115" customFormat="1" ht="25.5">
      <c r="A9" s="507">
        <v>2</v>
      </c>
      <c r="B9" s="148" t="s">
        <v>205</v>
      </c>
      <c r="C9" s="149" t="s">
        <v>144</v>
      </c>
    </row>
    <row r="10" spans="1:3" s="115" customFormat="1" ht="38.25">
      <c r="A10" s="507">
        <v>3</v>
      </c>
      <c r="B10" s="148" t="s">
        <v>206</v>
      </c>
      <c r="C10" s="149" t="s">
        <v>207</v>
      </c>
    </row>
    <row r="11" spans="1:3" s="115" customFormat="1" ht="25.5">
      <c r="A11" s="507">
        <v>4</v>
      </c>
      <c r="B11" s="148" t="s">
        <v>255</v>
      </c>
      <c r="C11" s="149" t="s">
        <v>256</v>
      </c>
    </row>
    <row r="12" spans="1:3" s="115" customFormat="1">
      <c r="A12" s="507">
        <v>5</v>
      </c>
      <c r="B12" s="148" t="s">
        <v>208</v>
      </c>
      <c r="C12" s="149" t="s">
        <v>585</v>
      </c>
    </row>
    <row r="13" spans="1:3" s="115" customFormat="1" ht="25.5">
      <c r="A13" s="507">
        <v>6</v>
      </c>
      <c r="B13" s="148" t="s">
        <v>465</v>
      </c>
      <c r="C13" s="149" t="s">
        <v>466</v>
      </c>
    </row>
    <row r="14" spans="1:3" s="115" customFormat="1" ht="38.25">
      <c r="A14" s="507">
        <v>7</v>
      </c>
      <c r="B14" s="166" t="s">
        <v>248</v>
      </c>
      <c r="C14" s="149" t="s">
        <v>59</v>
      </c>
    </row>
    <row r="15" spans="1:3" s="115" customFormat="1" ht="38.25">
      <c r="A15" s="507">
        <v>8</v>
      </c>
      <c r="B15" s="148" t="s">
        <v>675</v>
      </c>
      <c r="C15" s="189" t="s">
        <v>210</v>
      </c>
    </row>
    <row r="16" spans="1:3" s="115" customFormat="1" ht="38.25">
      <c r="A16" s="507">
        <v>9</v>
      </c>
      <c r="B16" s="148" t="s">
        <v>676</v>
      </c>
      <c r="C16" s="189" t="s">
        <v>210</v>
      </c>
    </row>
    <row r="17" spans="1:3" s="115" customFormat="1" ht="51">
      <c r="A17" s="507">
        <v>10</v>
      </c>
      <c r="B17" s="166" t="s">
        <v>690</v>
      </c>
      <c r="C17" s="183" t="s">
        <v>150</v>
      </c>
    </row>
    <row r="18" spans="1:3" s="115" customFormat="1" ht="63" customHeight="1">
      <c r="A18" s="507">
        <v>11</v>
      </c>
      <c r="B18" s="478" t="s">
        <v>311</v>
      </c>
      <c r="C18" s="338" t="s">
        <v>546</v>
      </c>
    </row>
    <row r="19" spans="1:3" s="115" customFormat="1" ht="33.75" customHeight="1">
      <c r="A19" s="507">
        <v>12</v>
      </c>
      <c r="B19" s="478" t="s">
        <v>540</v>
      </c>
      <c r="C19" s="338" t="s">
        <v>547</v>
      </c>
    </row>
    <row r="20" spans="1:3" s="115" customFormat="1" ht="33" customHeight="1">
      <c r="A20" s="507">
        <v>13</v>
      </c>
      <c r="B20" s="478" t="s">
        <v>541</v>
      </c>
      <c r="C20" s="338" t="s">
        <v>548</v>
      </c>
    </row>
    <row r="21" spans="1:3" s="115" customFormat="1" ht="23.25" customHeight="1">
      <c r="A21" s="507">
        <v>14</v>
      </c>
      <c r="B21" s="478" t="s">
        <v>542</v>
      </c>
      <c r="C21" s="338" t="s">
        <v>543</v>
      </c>
    </row>
    <row r="22" spans="1:3" s="115" customFormat="1" ht="45" customHeight="1">
      <c r="A22" s="507">
        <v>15</v>
      </c>
      <c r="B22" s="478" t="s">
        <v>60</v>
      </c>
      <c r="C22" s="338" t="s">
        <v>549</v>
      </c>
    </row>
    <row r="23" spans="1:3" s="115" customFormat="1" ht="35.25" customHeight="1">
      <c r="A23" s="507">
        <v>16</v>
      </c>
      <c r="B23" s="478" t="s">
        <v>242</v>
      </c>
      <c r="C23" s="338" t="s">
        <v>550</v>
      </c>
    </row>
    <row r="24" spans="1:3" s="115" customFormat="1" ht="60">
      <c r="A24" s="507">
        <v>17</v>
      </c>
      <c r="B24" s="479" t="s">
        <v>132</v>
      </c>
      <c r="C24" s="338" t="s">
        <v>314</v>
      </c>
    </row>
    <row r="25" spans="1:3" s="115" customFormat="1" ht="90">
      <c r="A25" s="507">
        <v>18</v>
      </c>
      <c r="B25" s="479" t="s">
        <v>129</v>
      </c>
      <c r="C25" s="338" t="s">
        <v>316</v>
      </c>
    </row>
    <row r="26" spans="1:3" s="115" customFormat="1" ht="46.5" customHeight="1">
      <c r="A26" s="507">
        <v>19</v>
      </c>
      <c r="B26" s="479" t="s">
        <v>89</v>
      </c>
      <c r="C26" s="338" t="s">
        <v>318</v>
      </c>
    </row>
    <row r="27" spans="1:3" s="115" customFormat="1" ht="47.25" customHeight="1">
      <c r="A27" s="507">
        <v>20</v>
      </c>
      <c r="B27" s="479" t="s">
        <v>265</v>
      </c>
      <c r="C27" s="338" t="s">
        <v>544</v>
      </c>
    </row>
    <row r="28" spans="1:3" s="115" customFormat="1" ht="107.25" customHeight="1">
      <c r="A28" s="507">
        <v>21</v>
      </c>
      <c r="B28" s="479" t="s">
        <v>545</v>
      </c>
      <c r="C28" s="338" t="s">
        <v>551</v>
      </c>
    </row>
  </sheetData>
  <mergeCells count="2">
    <mergeCell ref="A1:B1"/>
    <mergeCell ref="A6:C6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1Р.</vt:lpstr>
      <vt:lpstr>доходы 2016</vt:lpstr>
      <vt:lpstr>доходы 2017</vt:lpstr>
      <vt:lpstr>Прилож 2</vt:lpstr>
      <vt:lpstr>Функц.2017 (прил 3) </vt:lpstr>
      <vt:lpstr>Вед. 2017 (прил 4)</vt:lpstr>
      <vt:lpstr>Прилож 5</vt:lpstr>
      <vt:lpstr>Прилож 6</vt:lpstr>
      <vt:lpstr>Прилож 7</vt:lpstr>
      <vt:lpstr>Лист1</vt:lpstr>
      <vt:lpstr>'доходы 2016'!Заголовки_для_печати</vt:lpstr>
      <vt:lpstr>'доходы 2017'!Заголовки_для_печати</vt:lpstr>
      <vt:lpstr>'1Р.'!Область_печати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user</cp:lastModifiedBy>
  <cp:lastPrinted>2016-11-23T14:04:03Z</cp:lastPrinted>
  <dcterms:created xsi:type="dcterms:W3CDTF">1999-12-27T10:35:15Z</dcterms:created>
  <dcterms:modified xsi:type="dcterms:W3CDTF">2016-11-23T14:16:44Z</dcterms:modified>
</cp:coreProperties>
</file>